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11655" firstSheet="10" activeTab="12"/>
  </bookViews>
  <sheets>
    <sheet name="стр.1_4" sheetId="1" r:id="rId1"/>
    <sheet name="стр.5_6" sheetId="2" r:id="rId2"/>
    <sheet name="Сведения" sheetId="3" r:id="rId3"/>
    <sheet name="Расчеты (обосн) обл.бюд (ФА)" sheetId="4" r:id="rId4"/>
    <sheet name="Расчеты (обосн) обл.бюд" sheetId="5" r:id="rId5"/>
    <sheet name="Расчеты (обосн) местн.б" sheetId="6" r:id="rId6"/>
    <sheet name="Расч (обосн) субс.на иные цели" sheetId="7" r:id="rId7"/>
    <sheet name="Расчеты (обосн) платные услуги" sheetId="8" r:id="rId8"/>
    <sheet name="Расчеты (обосн) родит.плата" sheetId="9" r:id="rId9"/>
    <sheet name="Расчеты (обосн) добр.пожерт" sheetId="10" r:id="rId10"/>
    <sheet name="Расчеты (обосн) комп. затрат" sheetId="11" r:id="rId11"/>
    <sheet name="Расчеты (обосн) аренда" sheetId="12" r:id="rId12"/>
    <sheet name="Расчеты (обосн) возмещение " sheetId="13" r:id="rId13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6">'Расч (обосн) субс.на иные цели'!$B$1:$J$64</definedName>
    <definedName name="_xlnm.Print_Area" localSheetId="5">'Расчеты (обосн) местн.б'!$A$1:$J$190</definedName>
    <definedName name="_xlnm.Print_Area" localSheetId="4">'Расчеты (обосн) обл.бюд'!$A$1:$J$88</definedName>
    <definedName name="_xlnm.Print_Area" localSheetId="3">'Расчеты (обосн) обл.бюд (ФА)'!$A$1:$J$42</definedName>
    <definedName name="_xlnm.Print_Area" localSheetId="2">'Сведения'!$A$1:$FK$50</definedName>
    <definedName name="_xlnm.Print_Area" localSheetId="0">'стр.1_4'!$A$1:$DJ$136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<sst xmlns="http://schemas.openxmlformats.org/spreadsheetml/2006/main" count="2240" uniqueCount="681">
  <si>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</si>
  <si>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</si>
  <si>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</si>
  <si>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</si>
  <si>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</si>
  <si>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</si>
  <si>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</si>
  <si>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</si>
  <si>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</si>
  <si>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</si>
  <si>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</si>
  <si>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</si>
  <si>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</si>
  <si>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</si>
  <si>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</si>
  <si>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</si>
  <si>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</si>
  <si>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</si>
  <si>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</si>
  <si>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</si>
  <si>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</si>
  <si>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</si>
  <si>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</si>
  <si>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</si>
  <si>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</si>
  <si>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</si>
  <si>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</si>
  <si>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</si>
  <si>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</si>
  <si>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</si>
  <si>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</si>
  <si>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</si>
  <si>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</si>
  <si>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</si>
  <si>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</si>
  <si>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</si>
  <si>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</si>
  <si>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</si>
  <si>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</si>
  <si>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</si>
  <si>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</si>
  <si>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</si>
  <si>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</si>
  <si>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</si>
  <si>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</si>
  <si>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</si>
  <si>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</si>
  <si>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</si>
  <si>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</si>
  <si>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</si>
  <si>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</si>
  <si>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</si>
  <si>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</si>
  <si>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</si>
  <si>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</si>
  <si>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</si>
  <si>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</si>
  <si>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</si>
  <si>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</si>
  <si>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</si>
  <si>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</si>
  <si>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</si>
  <si>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119</t>
  </si>
  <si>
    <t>131</t>
  </si>
  <si>
    <t>134</t>
  </si>
  <si>
    <t>2200</t>
  </si>
  <si>
    <t>2300</t>
  </si>
  <si>
    <t>2310</t>
  </si>
  <si>
    <t>851</t>
  </si>
  <si>
    <t>2400</t>
  </si>
  <si>
    <t>2410</t>
  </si>
  <si>
    <t>2500</t>
  </si>
  <si>
    <t>2600</t>
  </si>
  <si>
    <t>2610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</si>
  <si>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</si>
  <si>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</si>
  <si>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</si>
  <si>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</si>
  <si>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</si>
  <si>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</si>
  <si>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</si>
  <si>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</si>
  <si>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</si>
  <si>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</si>
  <si>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</si>
  <si>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</si>
  <si>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</si>
  <si>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</si>
  <si>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</si>
  <si>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</si>
  <si>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</si>
  <si>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</si>
  <si>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</si>
  <si>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</si>
  <si>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</si>
  <si>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</si>
  <si>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</si>
  <si>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</si>
  <si>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</si>
  <si>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</si>
  <si>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</si>
  <si>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</si>
  <si>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</si>
  <si>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</si>
  <si>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</si>
  <si>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</si>
  <si>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</si>
  <si>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</si>
  <si>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</si>
  <si>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</si>
  <si>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</si>
  <si>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</si>
  <si>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</si>
  <si>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</si>
  <si>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</si>
  <si>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</si>
  <si>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</si>
  <si>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</si>
  <si>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</si>
  <si>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</si>
  <si>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</si>
  <si>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</si>
  <si>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</si>
  <si>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</si>
  <si>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</si>
  <si>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</si>
  <si>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</si>
  <si>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</si>
  <si>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</si>
  <si>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</si>
  <si>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</si>
  <si>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</si>
  <si>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</si>
  <si>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</si>
  <si>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</si>
  <si>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</si>
  <si>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</si>
  <si>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</si>
  <si>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</si>
  <si>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</si>
  <si>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</si>
  <si>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</si>
  <si>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</si>
  <si>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</si>
  <si>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</si>
  <si>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</si>
  <si>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</si>
  <si>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</si>
  <si>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</si>
  <si>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</si>
  <si>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</si>
  <si>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</si>
  <si>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</si>
  <si>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</si>
  <si>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</si>
  <si>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</si>
  <si>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</si>
  <si>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</si>
  <si>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</si>
  <si>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</si>
  <si>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</si>
  <si>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</si>
  <si>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</si>
  <si>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</si>
  <si>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</si>
  <si>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</si>
  <si>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226</t>
  </si>
  <si>
    <t>213</t>
  </si>
  <si>
    <t>221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</si>
  <si>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</si>
  <si>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</si>
  <si>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</si>
  <si>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</si>
  <si>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</si>
  <si>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</si>
  <si>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</si>
  <si>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2114</t>
  </si>
  <si>
    <t>223</t>
  </si>
  <si>
    <t>342</t>
  </si>
  <si>
    <t>345</t>
  </si>
  <si>
    <t>291</t>
  </si>
  <si>
    <t>2213</t>
  </si>
  <si>
    <t>2215</t>
  </si>
  <si>
    <t>2216</t>
  </si>
  <si>
    <t>2217</t>
  </si>
  <si>
    <t>2222</t>
  </si>
  <si>
    <t>2223</t>
  </si>
  <si>
    <t>2224</t>
  </si>
  <si>
    <t>2225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</si>
  <si>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</si>
  <si>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</si>
  <si>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</si>
  <si>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</si>
  <si>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</si>
  <si>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</si>
  <si>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</si>
  <si>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</si>
  <si>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</si>
  <si>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</si>
  <si>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</si>
  <si>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</si>
  <si>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</si>
  <si>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</si>
  <si>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</si>
  <si>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</si>
  <si>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</si>
  <si>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</si>
  <si>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</si>
  <si>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</si>
  <si>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</si>
  <si>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</si>
  <si>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</si>
  <si>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</si>
  <si>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</si>
  <si>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</si>
  <si>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</si>
  <si>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</si>
  <si>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</si>
  <si>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</si>
  <si>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</si>
  <si>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</si>
  <si>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</si>
  <si>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</si>
  <si>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</si>
  <si>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</si>
  <si>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</si>
  <si>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</si>
  <si>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</si>
  <si>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</si>
  <si>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</si>
  <si>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</si>
  <si>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</si>
  <si>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</si>
  <si>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</si>
  <si>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</si>
  <si>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</si>
  <si>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</si>
  <si>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</si>
  <si>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</si>
  <si>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</si>
  <si>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</si>
  <si>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</si>
  <si>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</si>
  <si>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</si>
  <si>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</si>
  <si>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</si>
  <si>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</si>
  <si>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</si>
  <si>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</si>
  <si>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</si>
  <si>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</si>
  <si>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</si>
  <si>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</si>
  <si>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</si>
  <si>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</si>
  <si>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</si>
  <si>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</si>
  <si>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</si>
  <si>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</si>
  <si>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</si>
  <si>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</si>
  <si>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</si>
  <si>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</si>
  <si>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</si>
  <si>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</si>
  <si>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</si>
  <si>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</si>
  <si>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</si>
  <si>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</si>
  <si>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</si>
  <si>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</si>
  <si>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</si>
  <si>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</si>
  <si>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</si>
  <si>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</si>
  <si>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</si>
  <si>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</si>
  <si>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</si>
  <si>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</si>
  <si>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</si>
  <si>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</si>
  <si>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</si>
  <si>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</si>
  <si>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</si>
  <si>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</si>
  <si>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</si>
  <si>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</si>
  <si>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</si>
  <si>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</si>
  <si>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</si>
  <si>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</si>
  <si>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</si>
  <si>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</si>
  <si>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</si>
  <si>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</si>
  <si>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</si>
  <si>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</si>
  <si>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</si>
  <si>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</si>
  <si>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</si>
  <si>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</si>
  <si>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</si>
  <si>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</si>
  <si>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</si>
  <si>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</si>
  <si>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</si>
  <si>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</si>
  <si>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</si>
  <si>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</si>
  <si>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</si>
  <si>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</si>
  <si>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</si>
  <si>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</si>
  <si>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</si>
  <si>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</si>
  <si>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</si>
  <si>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</si>
  <si>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</si>
  <si>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</si>
  <si>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</si>
  <si>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</si>
  <si>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</si>
  <si>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</si>
  <si>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</si>
  <si>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</si>
  <si>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</si>
  <si>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</si>
  <si>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</si>
  <si>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</si>
  <si>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</si>
  <si>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</si>
  <si>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</si>
  <si>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</si>
  <si>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</si>
  <si>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</si>
  <si>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</si>
  <si>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</si>
  <si>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</si>
  <si>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</si>
  <si>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</si>
  <si>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</si>
  <si>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</si>
  <si>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</si>
  <si>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</si>
  <si>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</si>
  <si>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</si>
  <si>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</si>
  <si>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</si>
  <si>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</si>
  <si>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</si>
  <si>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</si>
  <si>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</si>
  <si>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</si>
  <si>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</si>
  <si>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</si>
  <si>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</si>
  <si>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</si>
  <si>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5. Услуги по содержанию имущества КОСГУ 225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</si>
  <si>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</si>
  <si>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</si>
  <si>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</si>
  <si>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</si>
  <si>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</si>
  <si>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</si>
  <si>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</si>
  <si>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</si>
  <si>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</si>
  <si>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</si>
  <si>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</si>
  <si>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</si>
  <si>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</si>
  <si>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</si>
  <si>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</si>
  <si>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</si>
  <si>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</si>
  <si>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</si>
  <si>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</si>
  <si>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</si>
  <si>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</si>
  <si>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</si>
  <si>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</si>
  <si>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</si>
  <si>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1.7.</t>
  </si>
  <si>
    <t>куб.м.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</si>
  <si>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</si>
  <si>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</si>
  <si>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</si>
  <si>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</si>
  <si>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</si>
  <si>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</si>
  <si>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</si>
  <si>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</si>
  <si>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</si>
  <si>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</si>
  <si>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</si>
  <si>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Технический осмотр и ремонт автотранспорта</t>
  </si>
  <si>
    <t>количество автотранспорта (ед.)</t>
  </si>
  <si>
    <t>6.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</si>
  <si>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</si>
  <si>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</si>
  <si>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</si>
  <si>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</si>
  <si>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</si>
  <si>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</si>
  <si>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</si>
  <si>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</si>
  <si>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</si>
  <si>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Аккарицидная обработка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</si>
  <si>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</si>
  <si>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</si>
  <si>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</si>
  <si>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</si>
  <si>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</si>
  <si>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</si>
  <si>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</si>
  <si>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</si>
  <si>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</si>
  <si>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</si>
  <si>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</si>
  <si>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</si>
  <si>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</si>
  <si>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</si>
  <si>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</si>
  <si>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</si>
  <si>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</si>
  <si>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</si>
  <si>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</si>
  <si>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</si>
  <si>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</si>
  <si>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</si>
  <si>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</si>
  <si>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</si>
  <si>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</si>
  <si>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</si>
  <si>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</si>
  <si>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</si>
  <si>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</si>
  <si>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</si>
  <si>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</si>
  <si>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</si>
  <si>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</si>
  <si>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</si>
  <si>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</si>
  <si>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</si>
  <si>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</si>
  <si>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1. Услуги связи КОСГУ 221</t>
  </si>
  <si>
    <t>2. Транспортные услуги КОСГУ 222</t>
  </si>
  <si>
    <t>Средства  от возмещения коммунальных услуг и эксплуатационных расходов по договорам аренды и безвозмездного пользования</t>
  </si>
  <si>
    <t>Целеывые сцбсидии (субсидии на иные цели)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</si>
  <si>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</si>
  <si>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</si>
  <si>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</si>
  <si>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</si>
  <si>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</si>
  <si>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</si>
  <si>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</si>
  <si>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</si>
  <si>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</si>
  <si>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</si>
  <si>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</si>
  <si>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</si>
  <si>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</si>
  <si>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</si>
  <si>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</si>
  <si>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</si>
  <si>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 xml:space="preserve">1. Расчеты (обоснования) поступлений в виде возмещения расходов, понесенных в связи с эксплуатацией 
муниципального имущества, закрепленного на праве оперативного управления
</t>
  </si>
  <si>
    <t>Стоимость услуг, руб</t>
  </si>
  <si>
    <t>Количество в год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</si>
  <si>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</si>
  <si>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</si>
  <si>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</si>
  <si>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</si>
  <si>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</si>
  <si>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</si>
  <si>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</si>
  <si>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</si>
  <si>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</si>
  <si>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</si>
  <si>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</si>
  <si>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</si>
  <si>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</si>
  <si>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</si>
  <si>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</si>
  <si>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</si>
  <si>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</si>
  <si>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</si>
  <si>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</si>
  <si>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</si>
  <si>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</si>
  <si>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</si>
  <si>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</si>
  <si>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</si>
  <si>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</si>
  <si>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</si>
  <si>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</si>
  <si>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</si>
  <si>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</si>
  <si>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</si>
  <si>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2.Прочие несоциальные выплаты персоналу в денежной форме КОСГУ 212</t>
  </si>
  <si>
    <t>3.Начисления на выплаты по оплате труда КОСГУ 213</t>
  </si>
  <si>
    <t>7.  Работы, услуги по содержанию имущества КОСГУ 225</t>
  </si>
  <si>
    <t>9. Прочие работы, услуги КОСГУ 226</t>
  </si>
  <si>
    <t>11. Увеличение стоимости основных средств КОСГУ 310</t>
  </si>
  <si>
    <t>12. Увеличение стоимости горюче-смазочных материалов  КОСГУ 343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</si>
  <si>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</si>
  <si>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</si>
  <si>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</si>
  <si>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</si>
  <si>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</si>
  <si>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</si>
  <si>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</si>
  <si>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</si>
  <si>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</si>
  <si>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</si>
  <si>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</si>
  <si>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6. Налоги, пошлины и сборы КОСГУ 291</t>
  </si>
  <si>
    <t>7. Увеличение стоимости основных средств КОСГУ 310</t>
  </si>
  <si>
    <t>8. Увеличение стоимости горюче-смазочных материалов  КОСГУ 343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</si>
  <si>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</si>
  <si>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</si>
  <si>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</si>
  <si>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3.  Работы, услуги по содержанию имущества КОСГУ 225</t>
  </si>
  <si>
    <t>5. Налоги, пошлины и сборы КОСГУ 291</t>
  </si>
  <si>
    <t>6. Увеличение стоимости основных средств КОСГУ 310</t>
  </si>
  <si>
    <t>7. Увеличение стоимости горюче-смазочных материалов  КОСГУ 343</t>
  </si>
  <si>
    <t>8. Увеличение стоимости строительных материалов КОСГУ 344</t>
  </si>
  <si>
    <t>9.Увеличение стоимости мягкого инвентаря КОСГУ 345</t>
  </si>
  <si>
    <t>10. Увеличение стоимости прочих оборотных запасов (материалов) КОСГУ 346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</si>
  <si>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</si>
  <si>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</si>
  <si>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</si>
  <si>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</si>
  <si>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</si>
  <si>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</si>
  <si>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</si>
  <si>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</si>
  <si>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</si>
  <si>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</si>
  <si>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</si>
  <si>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</si>
  <si>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3)</t>
  </si>
  <si>
    <t>4)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</si>
  <si>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</si>
  <si>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</si>
  <si>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</si>
  <si>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</si>
  <si>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</si>
  <si>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</si>
  <si>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</si>
  <si>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</si>
  <si>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</si>
  <si>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</si>
  <si>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</si>
  <si>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</si>
  <si>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</si>
  <si>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</si>
  <si>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</si>
  <si>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</si>
  <si>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</si>
  <si>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</si>
  <si>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</si>
  <si>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</si>
  <si>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</si>
  <si>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</si>
  <si>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</si>
  <si>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</si>
  <si>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</si>
  <si>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</si>
  <si>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</si>
  <si>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</si>
  <si>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</si>
  <si>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</si>
  <si>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</si>
  <si>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</si>
  <si>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</si>
  <si>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</si>
  <si>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</si>
  <si>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</si>
  <si>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Заведующий</t>
  </si>
  <si>
    <t>МБДОУ детский сад комбинированного вида № 43</t>
  </si>
  <si>
    <t>Арсентьева Б.д.И.</t>
  </si>
  <si>
    <t>20</t>
  </si>
  <si>
    <t>на 2020   год и плановый период 2021   и 2022   годов</t>
  </si>
  <si>
    <t>3801036195</t>
  </si>
  <si>
    <t>380101001</t>
  </si>
  <si>
    <t>Муниципальное бюджетное дошкольное образовательное учреждение детский сад комбинированного вида № 43</t>
  </si>
  <si>
    <t>21</t>
  </si>
  <si>
    <t>22</t>
  </si>
  <si>
    <t>2. Социальные пособия и компенсация персоналу в денежной форме КОСГУ 266</t>
  </si>
  <si>
    <t>Пособие за первые три дня временной нетрудоспособности за счет средств работодателя, в случае заболеваний работника или полученной им травмы (за исключением несчастных случаев на производстве и профессиональных заболеваний)</t>
  </si>
  <si>
    <t>месяцев</t>
  </si>
  <si>
    <t>Лыкова Е.С.</t>
  </si>
  <si>
    <t>6ОБ001000</t>
  </si>
  <si>
    <t>60701061010000101</t>
  </si>
  <si>
    <t>60701061017301001</t>
  </si>
  <si>
    <t>6МБ001000</t>
  </si>
  <si>
    <t>60701000000000003</t>
  </si>
  <si>
    <t>000000000</t>
  </si>
  <si>
    <t>60701000000000004</t>
  </si>
  <si>
    <t>60701000000000015</t>
  </si>
  <si>
    <t>123</t>
  </si>
  <si>
    <t>60701000000000014</t>
  </si>
  <si>
    <t>60701000000000007</t>
  </si>
  <si>
    <t>1800</t>
  </si>
  <si>
    <t>1810</t>
  </si>
  <si>
    <t>1811</t>
  </si>
  <si>
    <t>1812</t>
  </si>
  <si>
    <t>180</t>
  </si>
  <si>
    <t>189</t>
  </si>
  <si>
    <t>60701061010000202</t>
  </si>
  <si>
    <t>6МБ10100А</t>
  </si>
  <si>
    <t>6070106101730101</t>
  </si>
  <si>
    <t>266</t>
  </si>
  <si>
    <t>344</t>
  </si>
  <si>
    <t>2416</t>
  </si>
  <si>
    <t>2417</t>
  </si>
  <si>
    <t>2614</t>
  </si>
  <si>
    <t>2910</t>
  </si>
  <si>
    <t>27270650</t>
  </si>
  <si>
    <t>706</t>
  </si>
  <si>
    <t>3801036195/380101001</t>
  </si>
  <si>
    <t>Л.И.Лысак</t>
  </si>
  <si>
    <t xml:space="preserve">Б.д.И. Арсентьева </t>
  </si>
  <si>
    <t>гл бухгалтер</t>
  </si>
  <si>
    <t>Е.С.Лыкова</t>
  </si>
  <si>
    <t>питание детей льготной категории в учреждениях дошкольного образования</t>
  </si>
  <si>
    <t xml:space="preserve">    - аккарицидная обработка</t>
  </si>
  <si>
    <t>Земельный налог</t>
  </si>
  <si>
    <t>Строительные материалы</t>
  </si>
  <si>
    <t>Мягкий инвентарь</t>
  </si>
  <si>
    <t>Мощие средства</t>
  </si>
  <si>
    <t>Хозяйственные материалы</t>
  </si>
  <si>
    <t>Канцелярские товары</t>
  </si>
  <si>
    <t>Посуда</t>
  </si>
  <si>
    <t>Электропринадлежности</t>
  </si>
  <si>
    <t>главный бухгалтер</t>
  </si>
  <si>
    <t>83952 49-28-45</t>
  </si>
  <si>
    <t>Ремонтно - восстановительные работы</t>
  </si>
  <si>
    <t>Противопожарные мероприятия</t>
  </si>
  <si>
    <t>Охрана объекта</t>
  </si>
  <si>
    <t>шт,</t>
  </si>
  <si>
    <t>Лицензия</t>
  </si>
  <si>
    <t>Оборудование</t>
  </si>
  <si>
    <t>шт</t>
  </si>
  <si>
    <t>Строительный материал</t>
  </si>
  <si>
    <t>Спец одежда</t>
  </si>
  <si>
    <t>Ремонт систем пожарной, охранной сигнализации, систем видеонаблюдения</t>
  </si>
  <si>
    <t>Услуги охраны</t>
  </si>
  <si>
    <t>Притивопожарные мероприятия</t>
  </si>
  <si>
    <t>Расходы учреждений за счет компенсации затрат</t>
  </si>
  <si>
    <t>Сотрудники</t>
  </si>
  <si>
    <t>Стоимость,  руб</t>
  </si>
  <si>
    <t>Добровольное пожертвование</t>
  </si>
  <si>
    <t>Л.И. Лысак</t>
  </si>
  <si>
    <t>Земельный сервитут</t>
  </si>
  <si>
    <t>1)питание детей льготной категории в учрежджениях дошкольного образования</t>
  </si>
  <si>
    <t>2) обучение специалистов (гигиеническое обучение, обучение по охране труда и прочее)</t>
  </si>
  <si>
    <t>60701063020000102</t>
  </si>
  <si>
    <t>6МБ101106</t>
  </si>
  <si>
    <t>Расходы от оказания  платных услуг</t>
  </si>
  <si>
    <t>Расходы  от сдачи в аренду муниципального имущества, находящегося в оперативном управлении</t>
  </si>
  <si>
    <t>Расходы от компенсации затрат</t>
  </si>
  <si>
    <t>Обучеие специалистов (гигиеническое обучение, обучение по охране труда и прочее)</t>
  </si>
  <si>
    <t>1. Код субсидии 6МБ10100А - Питание детей льготной категории в учреждениях дошкольного образования</t>
  </si>
  <si>
    <t>1. Код субсидии 6МБ101106 - Обучение специалистов (гигиеническое обучение, обучение по охране труда и прочее)</t>
  </si>
  <si>
    <t>Обучение специалистов (гигиеническое обучение, обучение по охране труда и прочее)</t>
  </si>
  <si>
    <t>8* 315,00</t>
  </si>
  <si>
    <t>853</t>
  </si>
  <si>
    <t>295</t>
  </si>
  <si>
    <t>10. Налоги, пошлины и сборы КОСГУ 295</t>
  </si>
  <si>
    <t>Финансовый санкции</t>
  </si>
  <si>
    <t>Финансовые активы</t>
  </si>
  <si>
    <t>6070106107301001</t>
  </si>
  <si>
    <t>6ОБ00000</t>
  </si>
  <si>
    <t>6ОБ000000</t>
  </si>
  <si>
    <t>субсидии на финансовое обеспечение выполнения муниципального задания (за счет средств областного бюджета)(Финансовые активы)</t>
  </si>
  <si>
    <t>2.1</t>
  </si>
  <si>
    <t>заведующий</t>
  </si>
  <si>
    <t>09</t>
  </si>
  <si>
    <t>ноября</t>
  </si>
  <si>
    <t>09.11.2020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</si>
</sst>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2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20" fillId="21" borderId="0" applyNumberFormat="0" applyBorder="0" applyAlignment="0" applyProtection="0"/>
    <xf numFmtId="0" fontId="67" fillId="22" borderId="0" applyNumberFormat="0" applyBorder="0" applyAlignment="0" applyProtection="0"/>
    <xf numFmtId="0" fontId="20" fillId="23" borderId="0" applyNumberFormat="0" applyBorder="0" applyAlignment="0" applyProtection="0"/>
    <xf numFmtId="0" fontId="67" fillId="24" borderId="0" applyNumberFormat="0" applyBorder="0" applyAlignment="0" applyProtection="0"/>
    <xf numFmtId="0" fontId="20" fillId="25" borderId="0" applyNumberFormat="0" applyBorder="0" applyAlignment="0" applyProtection="0"/>
    <xf numFmtId="0" fontId="67" fillId="26" borderId="0" applyNumberFormat="0" applyBorder="0" applyAlignment="0" applyProtection="0"/>
    <xf numFmtId="0" fontId="20" fillId="27" borderId="0" applyNumberFormat="0" applyBorder="0" applyAlignment="0" applyProtection="0"/>
    <xf numFmtId="0" fontId="67" fillId="28" borderId="0" applyNumberFormat="0" applyBorder="0" applyAlignment="0" applyProtection="0"/>
    <xf numFmtId="0" fontId="20" fillId="29" borderId="0" applyNumberFormat="0" applyBorder="0" applyAlignment="0" applyProtection="0"/>
    <xf numFmtId="0" fontId="67" fillId="30" borderId="0" applyNumberFormat="0" applyBorder="0" applyAlignment="0" applyProtection="0"/>
    <xf numFmtId="0" fontId="20" fillId="31" borderId="0" applyNumberFormat="0" applyBorder="0" applyAlignment="0" applyProtection="0"/>
    <xf numFmtId="0" fontId="68" fillId="32" borderId="1" applyNumberFormat="0" applyAlignment="0" applyProtection="0"/>
    <xf numFmtId="0" fontId="21" fillId="33" borderId="2" applyNumberFormat="0" applyAlignment="0" applyProtection="0"/>
    <xf numFmtId="0" fontId="69" fillId="34" borderId="3" applyNumberFormat="0" applyAlignment="0" applyProtection="0"/>
    <xf numFmtId="0" fontId="22" fillId="35" borderId="4" applyNumberFormat="0" applyAlignment="0" applyProtection="0"/>
    <xf numFmtId="0" fontId="70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24" fillId="0" borderId="6" applyNumberFormat="0" applyFill="0" applyAlignment="0" applyProtection="0"/>
    <xf numFmtId="0" fontId="72" fillId="0" borderId="7" applyNumberFormat="0" applyFill="0" applyAlignment="0" applyProtection="0"/>
    <xf numFmtId="0" fontId="25" fillId="0" borderId="8" applyNumberFormat="0" applyFill="0" applyAlignment="0" applyProtection="0"/>
    <xf numFmtId="0" fontId="73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36" borderId="13" applyNumberFormat="0" applyAlignment="0" applyProtection="0"/>
    <xf numFmtId="0" fontId="28" fillId="37" borderId="14" applyNumberFormat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38" borderId="0" applyNumberFormat="0" applyBorder="0" applyAlignment="0" applyProtection="0"/>
    <xf numFmtId="0" fontId="30" fillId="39" borderId="0" applyNumberFormat="0" applyBorder="0" applyAlignment="0" applyProtection="0"/>
    <xf numFmtId="0" fontId="66" fillId="0" borderId="0">
      <alignment/>
      <protection/>
    </xf>
    <xf numFmtId="0" fontId="7" fillId="0" borderId="0" applyNumberFormat="0" applyFill="0" applyBorder="0" applyAlignment="0" applyProtection="0"/>
    <xf numFmtId="0" fontId="78" fillId="40" borderId="0" applyNumberFormat="0" applyBorder="0" applyAlignment="0" applyProtection="0"/>
    <xf numFmtId="0" fontId="31" fillId="41" borderId="0" applyNumberFormat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80" fillId="0" borderId="17" applyNumberFormat="0" applyFill="0" applyAlignment="0" applyProtection="0"/>
    <xf numFmtId="0" fontId="33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44" borderId="0" applyNumberFormat="0" applyBorder="0" applyAlignment="0" applyProtection="0"/>
    <xf numFmtId="0" fontId="35" fillId="45" borderId="0" applyNumberFormat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13" fillId="0" borderId="30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left" vertical="top"/>
    </xf>
    <xf numFmtId="0" fontId="13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34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0" fontId="83" fillId="0" borderId="0" xfId="70" applyFont="1">
      <alignment/>
      <protection/>
    </xf>
    <xf numFmtId="0" fontId="84" fillId="0" borderId="0" xfId="70" applyFont="1">
      <alignment/>
      <protection/>
    </xf>
    <xf numFmtId="0" fontId="84" fillId="46" borderId="0" xfId="70" applyFont="1" applyFill="1">
      <alignment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86" fillId="0" borderId="0" xfId="70" applyFont="1">
      <alignment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4" fillId="0" borderId="28" xfId="70" applyFont="1" applyBorder="1" applyAlignment="1">
      <alignment wrapText="1"/>
      <protection/>
    </xf>
    <xf numFmtId="0" fontId="84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7" fillId="46" borderId="28" xfId="70" applyNumberFormat="1" applyFont="1" applyFill="1" applyBorder="1">
      <alignment/>
      <protection/>
    </xf>
    <xf numFmtId="173" fontId="84" fillId="0" borderId="28" xfId="70" applyNumberFormat="1" applyFont="1" applyBorder="1">
      <alignment/>
      <protection/>
    </xf>
    <xf numFmtId="4" fontId="38" fillId="0" borderId="28" xfId="70" applyNumberFormat="1" applyFont="1" applyBorder="1" applyAlignment="1">
      <alignment wrapText="1"/>
      <protection/>
    </xf>
    <xf numFmtId="0" fontId="84" fillId="0" borderId="28" xfId="70" applyFont="1" applyBorder="1" applyAlignment="1">
      <alignment horizontal="center"/>
      <protection/>
    </xf>
    <xf numFmtId="4" fontId="84" fillId="3" borderId="28" xfId="70" applyNumberFormat="1" applyFont="1" applyFill="1" applyBorder="1">
      <alignment/>
      <protection/>
    </xf>
    <xf numFmtId="0" fontId="84" fillId="0" borderId="28" xfId="70" applyFont="1" applyBorder="1">
      <alignment/>
      <protection/>
    </xf>
    <xf numFmtId="4" fontId="88" fillId="3" borderId="28" xfId="70" applyNumberFormat="1" applyFont="1" applyFill="1" applyBorder="1" applyAlignment="1">
      <alignment/>
      <protection/>
    </xf>
    <xf numFmtId="0" fontId="85" fillId="0" borderId="42" xfId="70" applyFont="1" applyBorder="1" applyAlignment="1">
      <alignment horizontal="left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90" fillId="0" borderId="0" xfId="70" applyFont="1">
      <alignment/>
      <protection/>
    </xf>
    <xf numFmtId="0" fontId="90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4" fontId="84" fillId="3" borderId="28" xfId="70" applyNumberFormat="1" applyFont="1" applyFill="1" applyBorder="1" applyAlignment="1">
      <alignment horizontal="right"/>
      <protection/>
    </xf>
    <xf numFmtId="0" fontId="88" fillId="3" borderId="42" xfId="70" applyFont="1" applyFill="1" applyBorder="1" applyAlignment="1">
      <alignment horizontal="right" vertical="center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86" fillId="0" borderId="42" xfId="70" applyFont="1" applyBorder="1" applyAlignment="1">
      <alignment horizontal="left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90" fillId="47" borderId="42" xfId="70" applyFont="1" applyFill="1" applyBorder="1" applyAlignment="1">
      <alignment horizontal="center" vertical="center" wrapText="1"/>
      <protection/>
    </xf>
    <xf numFmtId="0" fontId="91" fillId="0" borderId="28" xfId="70" applyFont="1" applyBorder="1" applyAlignment="1">
      <alignment wrapText="1"/>
      <protection/>
    </xf>
    <xf numFmtId="0" fontId="91" fillId="0" borderId="28" xfId="70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91" fillId="3" borderId="28" xfId="70" applyNumberFormat="1" applyFont="1" applyFill="1" applyBorder="1">
      <alignment/>
      <protection/>
    </xf>
    <xf numFmtId="0" fontId="91" fillId="0" borderId="0" xfId="70" applyFont="1">
      <alignment/>
      <protection/>
    </xf>
    <xf numFmtId="4" fontId="38" fillId="0" borderId="42" xfId="70" applyNumberFormat="1" applyFont="1" applyBorder="1" applyAlignment="1">
      <alignment horizontal="center" wrapText="1"/>
      <protection/>
    </xf>
    <xf numFmtId="0" fontId="85" fillId="47" borderId="28" xfId="70" applyFont="1" applyFill="1" applyBorder="1" applyAlignment="1">
      <alignment horizontal="left" vertical="center" wrapText="1"/>
      <protection/>
    </xf>
    <xf numFmtId="0" fontId="90" fillId="0" borderId="42" xfId="70" applyFont="1" applyBorder="1" applyAlignment="1">
      <alignment horizontal="center" wrapText="1"/>
      <protection/>
    </xf>
    <xf numFmtId="0" fontId="90" fillId="0" borderId="0" xfId="70" applyFont="1" applyAlignment="1">
      <alignment horizontal="center"/>
      <protection/>
    </xf>
    <xf numFmtId="0" fontId="38" fillId="0" borderId="28" xfId="70" applyFont="1" applyBorder="1" applyAlignment="1">
      <alignment horizontal="center" vertical="center" wrapText="1"/>
      <protection/>
    </xf>
    <xf numFmtId="2" fontId="84" fillId="0" borderId="28" xfId="70" applyNumberFormat="1" applyFont="1" applyBorder="1">
      <alignment/>
      <protection/>
    </xf>
    <xf numFmtId="0" fontId="84" fillId="0" borderId="42" xfId="70" applyFont="1" applyBorder="1" applyAlignment="1">
      <alignment horizontal="center" wrapText="1"/>
      <protection/>
    </xf>
    <xf numFmtId="4" fontId="88" fillId="3" borderId="28" xfId="70" applyNumberFormat="1" applyFont="1" applyFill="1" applyBorder="1">
      <alignment/>
      <protection/>
    </xf>
    <xf numFmtId="2" fontId="84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center" wrapText="1"/>
      <protection/>
    </xf>
    <xf numFmtId="2" fontId="91" fillId="0" borderId="28" xfId="70" applyNumberFormat="1" applyFont="1" applyBorder="1" applyAlignment="1">
      <alignment horizontal="center"/>
      <protection/>
    </xf>
    <xf numFmtId="16" fontId="84" fillId="0" borderId="28" xfId="70" applyNumberFormat="1" applyFont="1" applyBorder="1" applyAlignment="1">
      <alignment horizontal="center" wrapText="1"/>
      <protection/>
    </xf>
    <xf numFmtId="0" fontId="88" fillId="0" borderId="42" xfId="70" applyFont="1" applyBorder="1" applyAlignment="1">
      <alignment horizontal="left" wrapText="1"/>
      <protection/>
    </xf>
    <xf numFmtId="0" fontId="91" fillId="47" borderId="43" xfId="70" applyFont="1" applyFill="1" applyBorder="1" applyAlignment="1">
      <alignment horizontal="center" vertical="center" wrapText="1"/>
      <protection/>
    </xf>
    <xf numFmtId="0" fontId="88" fillId="47" borderId="28" xfId="70" applyFont="1" applyFill="1" applyBorder="1" applyAlignment="1">
      <alignment horizontal="center" vertical="center" wrapText="1"/>
      <protection/>
    </xf>
    <xf numFmtId="0" fontId="92" fillId="0" borderId="42" xfId="70" applyFont="1" applyBorder="1" applyAlignment="1">
      <alignment horizontal="left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0" fontId="39" fillId="0" borderId="28" xfId="70" applyFont="1" applyBorder="1" applyAlignment="1">
      <alignment horizontal="center" wrapText="1"/>
      <protection/>
    </xf>
    <xf numFmtId="0" fontId="84" fillId="0" borderId="42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91" fillId="3" borderId="28" xfId="70" applyNumberFormat="1" applyFont="1" applyFill="1" applyBorder="1" applyAlignment="1">
      <alignment horizontal="right"/>
      <protection/>
    </xf>
    <xf numFmtId="0" fontId="93" fillId="0" borderId="42" xfId="70" applyFont="1" applyBorder="1" applyAlignment="1">
      <alignment horizontal="left" wrapText="1"/>
      <protection/>
    </xf>
    <xf numFmtId="0" fontId="94" fillId="47" borderId="42" xfId="70" applyFont="1" applyFill="1" applyBorder="1" applyAlignment="1">
      <alignment horizontal="center" vertical="center" wrapText="1"/>
      <protection/>
    </xf>
    <xf numFmtId="0" fontId="93" fillId="47" borderId="28" xfId="70" applyFont="1" applyFill="1" applyBorder="1" applyAlignment="1">
      <alignment horizontal="center" vertical="center" wrapText="1"/>
      <protection/>
    </xf>
    <xf numFmtId="0" fontId="95" fillId="0" borderId="0" xfId="70" applyFont="1">
      <alignment/>
      <protection/>
    </xf>
    <xf numFmtId="0" fontId="95" fillId="47" borderId="28" xfId="70" applyFont="1" applyFill="1" applyBorder="1" applyAlignment="1">
      <alignment horizontal="center" vertical="center" wrapText="1"/>
      <protection/>
    </xf>
    <xf numFmtId="0" fontId="90" fillId="46" borderId="0" xfId="70" applyFont="1" applyFill="1">
      <alignment/>
      <protection/>
    </xf>
    <xf numFmtId="0" fontId="90" fillId="0" borderId="31" xfId="70" applyFont="1" applyBorder="1">
      <alignment/>
      <protection/>
    </xf>
    <xf numFmtId="0" fontId="90" fillId="46" borderId="31" xfId="70" applyFont="1" applyFill="1" applyBorder="1">
      <alignment/>
      <protection/>
    </xf>
    <xf numFmtId="0" fontId="90" fillId="0" borderId="0" xfId="70" applyFont="1" applyAlignment="1">
      <alignment horizontal="right"/>
      <protection/>
    </xf>
    <xf numFmtId="0" fontId="96" fillId="0" borderId="0" xfId="70" applyFont="1" applyAlignment="1">
      <alignment horizontal="center"/>
      <protection/>
    </xf>
    <xf numFmtId="0" fontId="97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4" fillId="0" borderId="0" xfId="70" applyFont="1" applyBorder="1">
      <alignment/>
      <protection/>
    </xf>
    <xf numFmtId="0" fontId="84" fillId="46" borderId="0" xfId="70" applyFont="1" applyFill="1" applyBorder="1">
      <alignment/>
      <protection/>
    </xf>
    <xf numFmtId="0" fontId="43" fillId="0" borderId="28" xfId="0" applyFont="1" applyBorder="1" applyAlignment="1">
      <alignment horizontal="center" vertical="center" wrapText="1"/>
    </xf>
    <xf numFmtId="0" fontId="91" fillId="0" borderId="0" xfId="70" applyFont="1" applyBorder="1">
      <alignment/>
      <protection/>
    </xf>
    <xf numFmtId="0" fontId="91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8" fillId="46" borderId="42" xfId="0" applyNumberFormat="1" applyFont="1" applyFill="1" applyBorder="1" applyAlignment="1" applyProtection="1">
      <alignment horizontal="center"/>
      <protection locked="0"/>
    </xf>
    <xf numFmtId="49" fontId="5" fillId="46" borderId="42" xfId="0" applyNumberFormat="1" applyFont="1" applyFill="1" applyBorder="1" applyAlignment="1" applyProtection="1">
      <alignment horizontal="center"/>
      <protection locked="0"/>
    </xf>
    <xf numFmtId="49" fontId="1" fillId="0" borderId="55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4" fillId="0" borderId="28" xfId="70" applyFont="1" applyBorder="1" applyAlignment="1">
      <alignment horizontal="center" vertical="center"/>
      <protection/>
    </xf>
    <xf numFmtId="2" fontId="84" fillId="0" borderId="28" xfId="70" applyNumberFormat="1" applyFont="1" applyBorder="1" applyAlignment="1">
      <alignment horizontal="center" vertical="center"/>
      <protection/>
    </xf>
    <xf numFmtId="4" fontId="84" fillId="3" borderId="28" xfId="70" applyNumberFormat="1" applyFont="1" applyFill="1" applyBorder="1" applyAlignment="1">
      <alignment horizontal="center" vertical="center"/>
      <protection/>
    </xf>
    <xf numFmtId="4" fontId="99" fillId="0" borderId="0" xfId="70" applyNumberFormat="1" applyFont="1" applyAlignment="1">
      <alignment vertical="center"/>
      <protection/>
    </xf>
    <xf numFmtId="0" fontId="99" fillId="0" borderId="0" xfId="70" applyFont="1" applyAlignment="1">
      <alignment vertical="center"/>
      <protection/>
    </xf>
    <xf numFmtId="4" fontId="84" fillId="0" borderId="0" xfId="70" applyNumberFormat="1" applyFont="1" applyAlignment="1">
      <alignment/>
      <protection/>
    </xf>
    <xf numFmtId="0" fontId="84" fillId="0" borderId="0" xfId="70" applyFont="1" applyAlignme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00" fillId="46" borderId="42" xfId="0" applyNumberFormat="1" applyFont="1" applyFill="1" applyBorder="1" applyAlignment="1" applyProtection="1">
      <alignment horizontal="center"/>
      <protection locked="0"/>
    </xf>
    <xf numFmtId="0" fontId="96" fillId="0" borderId="0" xfId="70" applyFont="1" applyAlignment="1">
      <alignment horizontal="center"/>
      <protection/>
    </xf>
    <xf numFmtId="0" fontId="88" fillId="3" borderId="42" xfId="70" applyFont="1" applyFill="1" applyBorder="1" applyAlignment="1">
      <alignment horizontal="right" vertical="center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2" fontId="91" fillId="0" borderId="28" xfId="70" applyNumberFormat="1" applyFont="1" applyBorder="1" applyAlignment="1">
      <alignment horizontal="center"/>
      <protection/>
    </xf>
    <xf numFmtId="0" fontId="90" fillId="0" borderId="0" xfId="70" applyFont="1" applyAlignment="1">
      <alignment horizontal="center"/>
      <protection/>
    </xf>
    <xf numFmtId="0" fontId="39" fillId="0" borderId="28" xfId="70" applyFont="1" applyBorder="1" applyAlignment="1">
      <alignment wrapText="1"/>
      <protection/>
    </xf>
    <xf numFmtId="4" fontId="41" fillId="0" borderId="28" xfId="70" applyNumberFormat="1" applyFont="1" applyBorder="1" applyAlignment="1">
      <alignment wrapText="1"/>
      <protection/>
    </xf>
    <xf numFmtId="0" fontId="38" fillId="0" borderId="28" xfId="70" applyFont="1" applyBorder="1" applyAlignment="1">
      <alignment wrapText="1"/>
      <protection/>
    </xf>
    <xf numFmtId="4" fontId="11" fillId="0" borderId="28" xfId="70" applyNumberFormat="1" applyFont="1" applyBorder="1" applyAlignment="1">
      <alignment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38" fillId="0" borderId="42" xfId="70" applyFont="1" applyBorder="1" applyAlignment="1">
      <alignment vertical="center" wrapText="1"/>
      <protection/>
    </xf>
    <xf numFmtId="0" fontId="39" fillId="0" borderId="28" xfId="70" applyFont="1" applyBorder="1" applyAlignment="1">
      <alignment horizontal="center" vertic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0" fillId="47" borderId="42" xfId="70" applyFont="1" applyFill="1" applyBorder="1" applyAlignment="1">
      <alignment horizontal="center" vertical="center" wrapText="1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96" fillId="0" borderId="0" xfId="70" applyFont="1" applyAlignment="1">
      <alignment horizontal="center"/>
      <protection/>
    </xf>
    <xf numFmtId="14" fontId="90" fillId="0" borderId="0" xfId="70" applyNumberFormat="1" applyFont="1">
      <alignment/>
      <protection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56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42" xfId="0" applyNumberFormat="1" applyFont="1" applyBorder="1" applyAlignment="1" applyProtection="1">
      <alignment horizontal="left" indent="3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56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2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0" fontId="1" fillId="0" borderId="61" xfId="0" applyNumberFormat="1" applyFont="1" applyBorder="1" applyAlignment="1">
      <alignment horizontal="center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left" indent="2"/>
      <protection locked="0"/>
    </xf>
    <xf numFmtId="4" fontId="1" fillId="0" borderId="56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wrapText="1" indent="3"/>
      <protection locked="0"/>
    </xf>
    <xf numFmtId="0" fontId="1" fillId="46" borderId="43" xfId="0" applyNumberFormat="1" applyFont="1" applyFill="1" applyBorder="1" applyAlignment="1" applyProtection="1">
      <alignment horizontal="left" wrapText="1" indent="3"/>
      <protection locked="0"/>
    </xf>
    <xf numFmtId="0" fontId="1" fillId="46" borderId="61" xfId="0" applyNumberFormat="1" applyFont="1" applyFill="1" applyBorder="1" applyAlignment="1" applyProtection="1">
      <alignment horizontal="left" wrapText="1" indent="3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57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63" xfId="0" applyNumberFormat="1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4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0" fontId="1" fillId="0" borderId="50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6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0" fontId="1" fillId="0" borderId="67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left"/>
    </xf>
    <xf numFmtId="0" fontId="1" fillId="0" borderId="68" xfId="0" applyNumberFormat="1" applyFont="1" applyBorder="1" applyAlignment="1">
      <alignment horizontal="left"/>
    </xf>
    <xf numFmtId="4" fontId="1" fillId="0" borderId="5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6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57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7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0" fontId="1" fillId="0" borderId="69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71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49" fontId="1" fillId="0" borderId="4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2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4" fontId="1" fillId="0" borderId="52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4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62" xfId="0" applyNumberFormat="1" applyFont="1" applyBorder="1" applyAlignment="1">
      <alignment horizontal="left" indent="4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62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79" xfId="0" applyNumberFormat="1" applyFont="1" applyBorder="1" applyAlignment="1">
      <alignment horizontal="center"/>
    </xf>
    <xf numFmtId="0" fontId="1" fillId="0" borderId="80" xfId="0" applyNumberFormat="1" applyFont="1" applyBorder="1" applyAlignment="1">
      <alignment horizontal="center"/>
    </xf>
    <xf numFmtId="0" fontId="3" fillId="0" borderId="81" xfId="0" applyNumberFormat="1" applyFont="1" applyBorder="1" applyAlignment="1">
      <alignment horizontal="center" vertical="top"/>
    </xf>
    <xf numFmtId="0" fontId="3" fillId="0" borderId="8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right"/>
    </xf>
    <xf numFmtId="49" fontId="13" fillId="0" borderId="71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66" xfId="0" applyNumberFormat="1" applyFont="1" applyFill="1" applyBorder="1" applyAlignment="1">
      <alignment horizontal="center"/>
    </xf>
    <xf numFmtId="0" fontId="12" fillId="0" borderId="44" xfId="0" applyNumberFormat="1" applyFont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2" fontId="13" fillId="0" borderId="83" xfId="0" applyNumberFormat="1" applyFont="1" applyFill="1" applyBorder="1" applyAlignment="1">
      <alignment horizontal="center"/>
    </xf>
    <xf numFmtId="0" fontId="13" fillId="0" borderId="53" xfId="0" applyNumberFormat="1" applyFont="1" applyFill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0" fontId="13" fillId="0" borderId="42" xfId="0" applyNumberFormat="1" applyFont="1" applyFill="1" applyBorder="1" applyAlignment="1">
      <alignment horizontal="center" wrapText="1"/>
    </xf>
    <xf numFmtId="49" fontId="13" fillId="0" borderId="46" xfId="0" applyNumberFormat="1" applyFont="1" applyFill="1" applyBorder="1" applyAlignment="1">
      <alignment horizontal="center"/>
    </xf>
    <xf numFmtId="49" fontId="37" fillId="0" borderId="29" xfId="0" applyNumberFormat="1" applyFont="1" applyFill="1" applyBorder="1" applyAlignment="1">
      <alignment horizontal="center"/>
    </xf>
    <xf numFmtId="0" fontId="13" fillId="0" borderId="84" xfId="0" applyNumberFormat="1" applyFont="1" applyBorder="1" applyAlignment="1">
      <alignment horizontal="center" vertical="top"/>
    </xf>
    <xf numFmtId="0" fontId="13" fillId="0" borderId="52" xfId="0" applyNumberFormat="1" applyFont="1" applyBorder="1" applyAlignment="1">
      <alignment horizontal="center" vertical="top"/>
    </xf>
    <xf numFmtId="0" fontId="13" fillId="0" borderId="5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13" fillId="0" borderId="58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40" xfId="0" applyNumberFormat="1" applyFont="1" applyBorder="1" applyAlignment="1">
      <alignment horizontal="center"/>
    </xf>
    <xf numFmtId="49" fontId="13" fillId="0" borderId="31" xfId="0" applyNumberFormat="1" applyFont="1" applyFill="1" applyBorder="1" applyAlignment="1">
      <alignment horizontal="left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0" fontId="13" fillId="0" borderId="31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0" fontId="12" fillId="0" borderId="44" xfId="0" applyNumberFormat="1" applyFont="1" applyBorder="1" applyAlignment="1">
      <alignment horizontal="center" vertical="top"/>
    </xf>
    <xf numFmtId="2" fontId="13" fillId="0" borderId="85" xfId="0" applyNumberFormat="1" applyFont="1" applyFill="1" applyBorder="1" applyAlignment="1">
      <alignment horizontal="center" vertical="center"/>
    </xf>
    <xf numFmtId="2" fontId="13" fillId="0" borderId="86" xfId="0" applyNumberFormat="1" applyFont="1" applyFill="1" applyBorder="1" applyAlignment="1">
      <alignment horizontal="center" vertical="center"/>
    </xf>
    <xf numFmtId="2" fontId="13" fillId="0" borderId="87" xfId="0" applyNumberFormat="1" applyFont="1" applyFill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31" xfId="0" applyNumberFormat="1" applyFont="1" applyFill="1" applyBorder="1" applyAlignment="1">
      <alignment horizontal="left" wrapText="1"/>
    </xf>
    <xf numFmtId="49" fontId="13" fillId="0" borderId="75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62" xfId="0" applyNumberFormat="1" applyFont="1" applyFill="1" applyBorder="1" applyAlignment="1">
      <alignment horizontal="center"/>
    </xf>
    <xf numFmtId="49" fontId="13" fillId="0" borderId="7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61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49" fontId="13" fillId="0" borderId="88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/>
    </xf>
    <xf numFmtId="49" fontId="18" fillId="0" borderId="90" xfId="0" applyNumberFormat="1" applyFont="1" applyFill="1" applyBorder="1" applyAlignment="1">
      <alignment horizontal="center" vertical="center"/>
    </xf>
    <xf numFmtId="49" fontId="18" fillId="0" borderId="91" xfId="0" applyNumberFormat="1" applyFont="1" applyFill="1" applyBorder="1" applyAlignment="1">
      <alignment horizontal="center" vertical="center"/>
    </xf>
    <xf numFmtId="49" fontId="18" fillId="0" borderId="92" xfId="0" applyNumberFormat="1" applyFont="1" applyFill="1" applyBorder="1" applyAlignment="1">
      <alignment horizontal="center" vertical="center"/>
    </xf>
    <xf numFmtId="49" fontId="18" fillId="0" borderId="77" xfId="0" applyNumberFormat="1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left"/>
    </xf>
    <xf numFmtId="49" fontId="13" fillId="0" borderId="52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8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49" fontId="37" fillId="0" borderId="84" xfId="0" applyNumberFormat="1" applyFont="1" applyFill="1" applyBorder="1" applyAlignment="1">
      <alignment horizontal="center" vertical="center"/>
    </xf>
    <xf numFmtId="49" fontId="13" fillId="0" borderId="84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2" fontId="13" fillId="0" borderId="56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center" vertical="center"/>
    </xf>
    <xf numFmtId="2" fontId="13" fillId="0" borderId="59" xfId="0" applyNumberFormat="1" applyFont="1" applyFill="1" applyBorder="1" applyAlignment="1">
      <alignment horizontal="center" vertical="center"/>
    </xf>
    <xf numFmtId="49" fontId="13" fillId="0" borderId="84" xfId="0" applyNumberFormat="1" applyFont="1" applyBorder="1" applyAlignment="1">
      <alignment horizontal="center" vertical="center"/>
    </xf>
    <xf numFmtId="2" fontId="13" fillId="0" borderId="84" xfId="0" applyNumberFormat="1" applyFont="1" applyFill="1" applyBorder="1" applyAlignment="1">
      <alignment horizontal="center" vertical="center"/>
    </xf>
    <xf numFmtId="2" fontId="13" fillId="0" borderId="93" xfId="0" applyNumberFormat="1" applyFont="1" applyFill="1" applyBorder="1" applyAlignment="1">
      <alignment horizontal="center" vertical="center"/>
    </xf>
    <xf numFmtId="2" fontId="13" fillId="0" borderId="94" xfId="0" applyNumberFormat="1" applyFont="1" applyFill="1" applyBorder="1" applyAlignment="1">
      <alignment horizontal="center" vertical="center"/>
    </xf>
    <xf numFmtId="0" fontId="13" fillId="0" borderId="48" xfId="0" applyNumberFormat="1" applyFont="1" applyFill="1" applyBorder="1" applyAlignment="1">
      <alignment horizontal="center"/>
    </xf>
    <xf numFmtId="0" fontId="13" fillId="0" borderId="49" xfId="0" applyNumberFormat="1" applyFont="1" applyFill="1" applyBorder="1" applyAlignment="1">
      <alignment horizontal="center"/>
    </xf>
    <xf numFmtId="0" fontId="13" fillId="0" borderId="60" xfId="0" applyNumberFormat="1" applyFont="1" applyFill="1" applyBorder="1" applyAlignment="1">
      <alignment horizontal="center"/>
    </xf>
    <xf numFmtId="0" fontId="19" fillId="0" borderId="95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42" fillId="0" borderId="44" xfId="70" applyFont="1" applyBorder="1" applyAlignment="1">
      <alignment horizontal="right" vertical="center"/>
      <protection/>
    </xf>
    <xf numFmtId="0" fontId="42" fillId="0" borderId="57" xfId="70" applyFont="1" applyBorder="1" applyAlignment="1">
      <alignment horizontal="right" vertical="center"/>
      <protection/>
    </xf>
    <xf numFmtId="0" fontId="90" fillId="0" borderId="44" xfId="70" applyFont="1" applyBorder="1" applyAlignment="1">
      <alignment horizontal="center"/>
      <protection/>
    </xf>
    <xf numFmtId="0" fontId="90" fillId="0" borderId="0" xfId="70" applyFont="1" applyAlignment="1">
      <alignment horizontal="center"/>
      <protection/>
    </xf>
    <xf numFmtId="0" fontId="90" fillId="46" borderId="44" xfId="70" applyFont="1" applyFill="1" applyBorder="1" applyAlignment="1">
      <alignment horizontal="center"/>
      <protection/>
    </xf>
    <xf numFmtId="0" fontId="88" fillId="3" borderId="42" xfId="70" applyFont="1" applyFill="1" applyBorder="1" applyAlignment="1">
      <alignment horizontal="right" vertical="center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88" fillId="3" borderId="53" xfId="70" applyFont="1" applyFill="1" applyBorder="1" applyAlignment="1">
      <alignment horizontal="right" vertical="center"/>
      <protection/>
    </xf>
    <xf numFmtId="0" fontId="84" fillId="0" borderId="42" xfId="70" applyFont="1" applyBorder="1" applyAlignment="1">
      <alignment horizontal="left" wrapText="1"/>
      <protection/>
    </xf>
    <xf numFmtId="0" fontId="84" fillId="0" borderId="43" xfId="70" applyFont="1" applyBorder="1" applyAlignment="1">
      <alignment horizontal="left" wrapText="1"/>
      <protection/>
    </xf>
    <xf numFmtId="0" fontId="84" fillId="0" borderId="53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53" xfId="70" applyNumberFormat="1" applyFont="1" applyBorder="1" applyAlignment="1">
      <alignment horizontal="center" wrapText="1"/>
      <protection/>
    </xf>
    <xf numFmtId="0" fontId="91" fillId="0" borderId="42" xfId="70" applyFont="1" applyBorder="1" applyAlignment="1">
      <alignment horizontal="left" wrapText="1"/>
      <protection/>
    </xf>
    <xf numFmtId="0" fontId="91" fillId="0" borderId="43" xfId="70" applyFont="1" applyBorder="1" applyAlignment="1">
      <alignment horizontal="left" wrapText="1"/>
      <protection/>
    </xf>
    <xf numFmtId="0" fontId="91" fillId="0" borderId="53" xfId="70" applyFont="1" applyBorder="1" applyAlignment="1">
      <alignment horizontal="left" wrapText="1"/>
      <protection/>
    </xf>
    <xf numFmtId="172" fontId="39" fillId="0" borderId="42" xfId="70" applyNumberFormat="1" applyFont="1" applyBorder="1" applyAlignment="1">
      <alignment horizontal="center" wrapText="1"/>
      <protection/>
    </xf>
    <xf numFmtId="172" fontId="39" fillId="0" borderId="53" xfId="70" applyNumberFormat="1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39" fillId="0" borderId="53" xfId="70" applyNumberFormat="1" applyFont="1" applyBorder="1" applyAlignment="1">
      <alignment horizontal="center" wrapText="1"/>
      <protection/>
    </xf>
    <xf numFmtId="0" fontId="88" fillId="0" borderId="42" xfId="70" applyFont="1" applyBorder="1" applyAlignment="1">
      <alignment horizontal="left" wrapText="1"/>
      <protection/>
    </xf>
    <xf numFmtId="0" fontId="88" fillId="0" borderId="43" xfId="70" applyFont="1" applyBorder="1" applyAlignment="1">
      <alignment horizontal="left" wrapText="1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85" fillId="47" borderId="43" xfId="70" applyFont="1" applyFill="1" applyBorder="1" applyAlignment="1">
      <alignment horizontal="center" vertical="center" wrapText="1"/>
      <protection/>
    </xf>
    <xf numFmtId="0" fontId="85" fillId="47" borderId="53" xfId="70" applyFont="1" applyFill="1" applyBorder="1" applyAlignment="1">
      <alignment horizontal="center" vertical="center" wrapText="1"/>
      <protection/>
    </xf>
    <xf numFmtId="0" fontId="90" fillId="47" borderId="42" xfId="70" applyFont="1" applyFill="1" applyBorder="1" applyAlignment="1">
      <alignment horizontal="center" vertical="center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90" fillId="47" borderId="53" xfId="70" applyFont="1" applyFill="1" applyBorder="1" applyAlignment="1">
      <alignment horizontal="center" vertical="center" wrapText="1"/>
      <protection/>
    </xf>
    <xf numFmtId="2" fontId="10" fillId="0" borderId="28" xfId="0" applyNumberFormat="1" applyFont="1" applyBorder="1" applyAlignment="1">
      <alignment horizontal="center" vertical="center" wrapText="1"/>
    </xf>
    <xf numFmtId="2" fontId="91" fillId="0" borderId="28" xfId="70" applyNumberFormat="1" applyFont="1" applyBorder="1" applyAlignment="1">
      <alignment horizontal="center"/>
      <protection/>
    </xf>
    <xf numFmtId="0" fontId="96" fillId="0" borderId="0" xfId="70" applyFont="1" applyAlignment="1">
      <alignment horizontal="center"/>
      <protection/>
    </xf>
    <xf numFmtId="0" fontId="97" fillId="0" borderId="31" xfId="70" applyFont="1" applyBorder="1" applyAlignment="1">
      <alignment horizontal="center" wrapText="1"/>
      <protection/>
    </xf>
    <xf numFmtId="0" fontId="97" fillId="0" borderId="31" xfId="70" applyFont="1" applyBorder="1" applyAlignment="1">
      <alignment horizontal="center"/>
      <protection/>
    </xf>
    <xf numFmtId="0" fontId="43" fillId="0" borderId="28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4" fillId="0" borderId="42" xfId="70" applyNumberFormat="1" applyFont="1" applyBorder="1" applyAlignment="1">
      <alignment horizontal="center" vertical="center"/>
      <protection/>
    </xf>
    <xf numFmtId="2" fontId="84" fillId="0" borderId="43" xfId="70" applyNumberFormat="1" applyFont="1" applyBorder="1" applyAlignment="1">
      <alignment horizontal="center" vertical="center"/>
      <protection/>
    </xf>
    <xf numFmtId="2" fontId="84" fillId="0" borderId="53" xfId="70" applyNumberFormat="1" applyFont="1" applyBorder="1" applyAlignment="1">
      <alignment horizontal="center" vertical="center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53" xfId="70" applyNumberFormat="1" applyFont="1" applyBorder="1" applyAlignment="1">
      <alignment horizont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0" fontId="38" fillId="0" borderId="53" xfId="70" applyFont="1" applyBorder="1" applyAlignment="1">
      <alignment horizontal="center" vertical="center" wrapText="1"/>
      <protection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53" xfId="70" applyNumberFormat="1" applyFont="1" applyBorder="1" applyAlignment="1">
      <alignment horizontal="center" wrapText="1"/>
      <protection/>
    </xf>
    <xf numFmtId="0" fontId="88" fillId="0" borderId="53" xfId="70" applyFont="1" applyBorder="1" applyAlignment="1">
      <alignment horizontal="left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3" xfId="70" applyFont="1" applyBorder="1" applyAlignment="1">
      <alignment horizontal="center"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85" fillId="47" borderId="27" xfId="70" applyFont="1" applyFill="1" applyBorder="1" applyAlignment="1">
      <alignment horizontal="center" vertical="center" wrapText="1"/>
      <protection/>
    </xf>
    <xf numFmtId="0" fontId="85" fillId="47" borderId="30" xfId="70" applyFont="1" applyFill="1" applyBorder="1" applyAlignment="1">
      <alignment horizontal="center" vertical="center" wrapText="1"/>
      <protection/>
    </xf>
    <xf numFmtId="0" fontId="85" fillId="47" borderId="42" xfId="0" applyFont="1" applyFill="1" applyBorder="1" applyAlignment="1">
      <alignment horizontal="center" vertical="center" wrapText="1"/>
    </xf>
    <xf numFmtId="0" fontId="85" fillId="47" borderId="43" xfId="0" applyFont="1" applyFill="1" applyBorder="1" applyAlignment="1">
      <alignment horizontal="center" vertical="center" wrapText="1"/>
    </xf>
    <xf numFmtId="0" fontId="85" fillId="47" borderId="53" xfId="0" applyFont="1" applyFill="1" applyBorder="1" applyAlignment="1">
      <alignment horizontal="center" vertical="center" wrapText="1"/>
    </xf>
    <xf numFmtId="0" fontId="88" fillId="0" borderId="31" xfId="70" applyFont="1" applyBorder="1" applyAlignment="1">
      <alignment horizontal="left" wrapText="1"/>
      <protection/>
    </xf>
    <xf numFmtId="0" fontId="85" fillId="47" borderId="58" xfId="70" applyFont="1" applyFill="1" applyBorder="1" applyAlignment="1">
      <alignment horizontal="center" vertical="center" wrapText="1"/>
      <protection/>
    </xf>
    <xf numFmtId="0" fontId="85" fillId="47" borderId="96" xfId="70" applyFont="1" applyFill="1" applyBorder="1" applyAlignment="1">
      <alignment horizontal="center" vertical="center" wrapText="1"/>
      <protection/>
    </xf>
    <xf numFmtId="0" fontId="85" fillId="47" borderId="50" xfId="70" applyFont="1" applyFill="1" applyBorder="1" applyAlignment="1">
      <alignment horizontal="center" vertical="center" wrapText="1"/>
      <protection/>
    </xf>
    <xf numFmtId="0" fontId="101" fillId="0" borderId="43" xfId="0" applyFont="1" applyBorder="1" applyAlignment="1">
      <alignment horizontal="center" vertical="center" wrapText="1"/>
    </xf>
    <xf numFmtId="0" fontId="101" fillId="0" borderId="53" xfId="0" applyFont="1" applyBorder="1" applyAlignment="1">
      <alignment horizontal="center" vertical="center" wrapText="1"/>
    </xf>
    <xf numFmtId="0" fontId="101" fillId="0" borderId="96" xfId="0" applyFont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2" fontId="84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left" vertical="center" wrapText="1"/>
      <protection/>
    </xf>
    <xf numFmtId="0" fontId="38" fillId="0" borderId="53" xfId="70" applyFont="1" applyBorder="1" applyAlignment="1">
      <alignment horizontal="left" vertical="center" wrapText="1"/>
      <protection/>
    </xf>
    <xf numFmtId="0" fontId="95" fillId="47" borderId="42" xfId="70" applyFont="1" applyFill="1" applyBorder="1" applyAlignment="1">
      <alignment horizontal="center" vertical="center" wrapText="1"/>
      <protection/>
    </xf>
    <xf numFmtId="0" fontId="95" fillId="47" borderId="53" xfId="70" applyFont="1" applyFill="1" applyBorder="1" applyAlignment="1">
      <alignment horizontal="center" vertical="center" wrapText="1"/>
      <protection/>
    </xf>
    <xf numFmtId="0" fontId="93" fillId="47" borderId="42" xfId="70" applyFont="1" applyFill="1" applyBorder="1" applyAlignment="1">
      <alignment horizontal="center" vertical="center" wrapText="1"/>
      <protection/>
    </xf>
    <xf numFmtId="0" fontId="93" fillId="47" borderId="53" xfId="70" applyFont="1" applyFill="1" applyBorder="1" applyAlignment="1">
      <alignment horizontal="center" vertical="center" wrapText="1"/>
      <protection/>
    </xf>
    <xf numFmtId="0" fontId="39" fillId="0" borderId="42" xfId="70" applyFont="1" applyBorder="1" applyAlignment="1">
      <alignment horizontal="center" wrapText="1"/>
      <protection/>
    </xf>
    <xf numFmtId="0" fontId="39" fillId="0" borderId="53" xfId="70" applyFont="1" applyBorder="1" applyAlignment="1">
      <alignment horizontal="center" wrapText="1"/>
      <protection/>
    </xf>
    <xf numFmtId="4" fontId="41" fillId="0" borderId="42" xfId="70" applyNumberFormat="1" applyFont="1" applyBorder="1" applyAlignment="1">
      <alignment horizontal="center" wrapText="1"/>
      <protection/>
    </xf>
    <xf numFmtId="4" fontId="41" fillId="0" borderId="53" xfId="70" applyNumberFormat="1" applyFont="1" applyBorder="1" applyAlignment="1">
      <alignment horizontal="center" wrapText="1"/>
      <protection/>
    </xf>
    <xf numFmtId="3" fontId="41" fillId="0" borderId="42" xfId="70" applyNumberFormat="1" applyFont="1" applyBorder="1" applyAlignment="1">
      <alignment horizontal="center" wrapText="1"/>
      <protection/>
    </xf>
    <xf numFmtId="3" fontId="41" fillId="0" borderId="53" xfId="70" applyNumberFormat="1" applyFont="1" applyBorder="1" applyAlignment="1">
      <alignment horizontal="center" wrapText="1"/>
      <protection/>
    </xf>
    <xf numFmtId="0" fontId="84" fillId="0" borderId="42" xfId="70" applyFont="1" applyBorder="1" applyAlignment="1">
      <alignment wrapText="1"/>
      <protection/>
    </xf>
    <xf numFmtId="0" fontId="84" fillId="0" borderId="43" xfId="70" applyFont="1" applyBorder="1" applyAlignment="1">
      <alignment wrapText="1"/>
      <protection/>
    </xf>
    <xf numFmtId="0" fontId="84" fillId="0" borderId="53" xfId="70" applyFont="1" applyBorder="1" applyAlignment="1">
      <alignment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0" fontId="91" fillId="0" borderId="42" xfId="70" applyFont="1" applyBorder="1" applyAlignment="1">
      <alignment wrapText="1"/>
      <protection/>
    </xf>
    <xf numFmtId="0" fontId="91" fillId="0" borderId="43" xfId="70" applyFont="1" applyBorder="1" applyAlignment="1">
      <alignment wrapText="1"/>
      <protection/>
    </xf>
    <xf numFmtId="0" fontId="91" fillId="0" borderId="53" xfId="70" applyFont="1" applyBorder="1" applyAlignment="1">
      <alignment wrapText="1"/>
      <protection/>
    </xf>
    <xf numFmtId="4" fontId="39" fillId="0" borderId="28" xfId="70" applyNumberFormat="1" applyFont="1" applyBorder="1" applyAlignment="1">
      <alignment horizontal="center" wrapText="1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8" fillId="47" borderId="53" xfId="70" applyFont="1" applyFill="1" applyBorder="1" applyAlignment="1">
      <alignment horizontal="center" vertical="center" wrapText="1"/>
      <protection/>
    </xf>
    <xf numFmtId="0" fontId="88" fillId="47" borderId="28" xfId="70" applyFont="1" applyFill="1" applyBorder="1" applyAlignment="1">
      <alignment horizontal="center" vertical="center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0" fontId="84" fillId="47" borderId="53" xfId="70" applyFont="1" applyFill="1" applyBorder="1" applyAlignment="1">
      <alignment horizontal="center" vertical="center" wrapText="1"/>
      <protection/>
    </xf>
    <xf numFmtId="0" fontId="91" fillId="0" borderId="42" xfId="70" applyFont="1" applyBorder="1" applyAlignment="1">
      <alignment horizontal="center" wrapText="1"/>
      <protection/>
    </xf>
    <xf numFmtId="0" fontId="91" fillId="0" borderId="53" xfId="70" applyFont="1" applyBorder="1" applyAlignment="1">
      <alignment horizontal="center" wrapText="1"/>
      <protection/>
    </xf>
    <xf numFmtId="2" fontId="91" fillId="0" borderId="42" xfId="70" applyNumberFormat="1" applyFont="1" applyBorder="1" applyAlignment="1">
      <alignment horizontal="center"/>
      <protection/>
    </xf>
    <xf numFmtId="2" fontId="91" fillId="0" borderId="53" xfId="70" applyNumberFormat="1" applyFont="1" applyBorder="1" applyAlignment="1">
      <alignment horizontal="center"/>
      <protection/>
    </xf>
    <xf numFmtId="0" fontId="84" fillId="0" borderId="42" xfId="70" applyFont="1" applyBorder="1" applyAlignment="1">
      <alignment horizontal="left"/>
      <protection/>
    </xf>
    <xf numFmtId="0" fontId="84" fillId="0" borderId="53" xfId="70" applyFont="1" applyBorder="1" applyAlignment="1">
      <alignment horizontal="left"/>
      <protection/>
    </xf>
    <xf numFmtId="4" fontId="84" fillId="0" borderId="39" xfId="70" applyNumberFormat="1" applyFont="1" applyBorder="1" applyAlignment="1">
      <alignment horizontal="center"/>
      <protection/>
    </xf>
    <xf numFmtId="0" fontId="84" fillId="0" borderId="0" xfId="70" applyFont="1" applyAlignment="1">
      <alignment horizontal="center"/>
      <protection/>
    </xf>
    <xf numFmtId="4" fontId="84" fillId="0" borderId="0" xfId="70" applyNumberFormat="1" applyFont="1" applyAlignment="1">
      <alignment horizontal="center"/>
      <protection/>
    </xf>
    <xf numFmtId="0" fontId="90" fillId="0" borderId="31" xfId="70" applyFont="1" applyBorder="1" applyAlignment="1">
      <alignment horizontal="center"/>
      <protection/>
    </xf>
    <xf numFmtId="3" fontId="11" fillId="0" borderId="43" xfId="70" applyNumberFormat="1" applyFont="1" applyBorder="1" applyAlignment="1">
      <alignment horizontal="center" wrapText="1"/>
      <protection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4" fontId="43" fillId="0" borderId="42" xfId="0" applyNumberFormat="1" applyFont="1" applyBorder="1" applyAlignment="1">
      <alignment horizontal="center" vertical="center" wrapText="1"/>
    </xf>
    <xf numFmtId="0" fontId="91" fillId="0" borderId="0" xfId="70" applyFont="1" applyAlignment="1">
      <alignment horizontal="left" wrapText="1"/>
      <protection/>
    </xf>
    <xf numFmtId="4" fontId="91" fillId="3" borderId="42" xfId="70" applyNumberFormat="1" applyFont="1" applyFill="1" applyBorder="1" applyAlignment="1">
      <alignment horizontal="center"/>
      <protection/>
    </xf>
    <xf numFmtId="4" fontId="91" fillId="3" borderId="43" xfId="70" applyNumberFormat="1" applyFont="1" applyFill="1" applyBorder="1" applyAlignment="1">
      <alignment horizontal="center"/>
      <protection/>
    </xf>
    <xf numFmtId="4" fontId="91" fillId="3" borderId="53" xfId="70" applyNumberFormat="1" applyFont="1" applyFill="1" applyBorder="1" applyAlignment="1">
      <alignment horizontal="center"/>
      <protection/>
    </xf>
    <xf numFmtId="4" fontId="41" fillId="0" borderId="28" xfId="70" applyNumberFormat="1" applyFont="1" applyBorder="1" applyAlignment="1">
      <alignment horizontal="center" wrapText="1"/>
      <protection/>
    </xf>
    <xf numFmtId="4" fontId="84" fillId="3" borderId="42" xfId="70" applyNumberFormat="1" applyFont="1" applyFill="1" applyBorder="1" applyAlignment="1">
      <alignment horizontal="center"/>
      <protection/>
    </xf>
    <xf numFmtId="4" fontId="84" fillId="3" borderId="43" xfId="70" applyNumberFormat="1" applyFont="1" applyFill="1" applyBorder="1" applyAlignment="1">
      <alignment horizontal="center"/>
      <protection/>
    </xf>
    <xf numFmtId="4" fontId="84" fillId="3" borderId="53" xfId="70" applyNumberFormat="1" applyFont="1" applyFill="1" applyBorder="1" applyAlignment="1">
      <alignment horizontal="center"/>
      <protection/>
    </xf>
    <xf numFmtId="2" fontId="91" fillId="0" borderId="42" xfId="70" applyNumberFormat="1" applyFont="1" applyBorder="1" applyAlignment="1">
      <alignment horizontal="center" vertical="center"/>
      <protection/>
    </xf>
    <xf numFmtId="2" fontId="91" fillId="0" borderId="43" xfId="70" applyNumberFormat="1" applyFont="1" applyBorder="1" applyAlignment="1">
      <alignment horizontal="center" vertical="center"/>
      <protection/>
    </xf>
    <xf numFmtId="2" fontId="91" fillId="0" borderId="53" xfId="70" applyNumberFormat="1" applyFont="1" applyBorder="1" applyAlignment="1">
      <alignment horizontal="center" vertical="center"/>
      <protection/>
    </xf>
    <xf numFmtId="0" fontId="84" fillId="0" borderId="42" xfId="70" applyFont="1" applyBorder="1" applyAlignment="1">
      <alignment horizontal="center"/>
      <protection/>
    </xf>
    <xf numFmtId="0" fontId="84" fillId="0" borderId="53" xfId="70" applyFont="1" applyBorder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36"/>
  <sheetViews>
    <sheetView view="pageBreakPreview" zoomScaleSheetLayoutView="100" workbookViewId="0" topLeftCell="A117">
      <selection activeCell="CW19" sqref="CW19"/>
    </sheetView>
  </sheetViews>
  <sheetFormatPr defaultColWidth="0.875" defaultRowHeight="12.75"/>
  <cols>
    <col min="1" max="57" width="0.875" style="1" customWidth="1"/>
    <col min="58" max="58" width="8.625" style="1" customWidth="1"/>
    <col min="59" max="59" width="9.625" style="1" customWidth="1"/>
    <col min="60" max="60" width="16.75390625" style="1" customWidth="1"/>
    <col min="61" max="61" width="11.125" style="1" customWidth="1"/>
    <col min="62" max="62" width="12.25390625" style="1" customWidth="1"/>
    <col min="63" max="16384" width="0.875" style="1" customWidth="1"/>
  </cols>
  <sheetData>
    <row r="1" spans="63:114" s="3" customFormat="1" ht="10.5">
      <c r="BK1" s="156"/>
      <c r="BL1" s="156"/>
      <c r="BM1" s="156"/>
      <c r="BN1" s="156"/>
      <c r="BO1" s="156"/>
      <c r="BP1" s="156"/>
      <c r="BQ1" s="156"/>
      <c r="BR1" s="328" t="s">
        <v>574</v>
      </c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</row>
    <row r="2" spans="63:114" s="3" customFormat="1" ht="42" customHeight="1">
      <c r="BK2" s="157"/>
      <c r="BL2" s="157"/>
      <c r="BM2" s="157"/>
      <c r="BN2" s="157"/>
      <c r="BO2" s="333" t="s">
        <v>551</v>
      </c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</row>
    <row r="3" ht="18" customHeight="1"/>
    <row r="4" spans="80:114" s="3" customFormat="1" ht="10.5">
      <c r="CB4" s="335" t="s">
        <v>20</v>
      </c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</row>
    <row r="5" spans="80:114" s="3" customFormat="1" ht="10.5">
      <c r="CB5" s="330" t="s">
        <v>578</v>
      </c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</row>
    <row r="6" spans="80:114" s="4" customFormat="1" ht="8.25">
      <c r="CB6" s="325" t="s">
        <v>544</v>
      </c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</row>
    <row r="7" spans="80:114" s="3" customFormat="1" ht="10.5">
      <c r="CB7" s="330" t="s">
        <v>579</v>
      </c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</row>
    <row r="8" spans="80:114" s="4" customFormat="1" ht="8.25">
      <c r="CB8" s="325" t="s">
        <v>572</v>
      </c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</row>
    <row r="9" spans="80:114" s="3" customFormat="1" ht="10.5"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Q9" s="330" t="s">
        <v>580</v>
      </c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</row>
    <row r="10" spans="80:114" s="4" customFormat="1" ht="8.25">
      <c r="CB10" s="325" t="s">
        <v>17</v>
      </c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Q10" s="325" t="s">
        <v>18</v>
      </c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</row>
    <row r="11" spans="80:109" s="3" customFormat="1" ht="10.5">
      <c r="CB11" s="326" t="s">
        <v>19</v>
      </c>
      <c r="CC11" s="326"/>
      <c r="CD11" s="327" t="s">
        <v>678</v>
      </c>
      <c r="CE11" s="327"/>
      <c r="CF11" s="327"/>
      <c r="CG11" s="328" t="s">
        <v>19</v>
      </c>
      <c r="CH11" s="328"/>
      <c r="CJ11" s="327" t="s">
        <v>679</v>
      </c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6">
        <v>20</v>
      </c>
      <c r="CZ11" s="326"/>
      <c r="DA11" s="326"/>
      <c r="DB11" s="329" t="s">
        <v>581</v>
      </c>
      <c r="DC11" s="329"/>
      <c r="DD11" s="329"/>
      <c r="DE11" s="3" t="s">
        <v>3</v>
      </c>
    </row>
    <row r="13" spans="60:62" s="5" customFormat="1" ht="12">
      <c r="BH13" s="336" t="s">
        <v>577</v>
      </c>
      <c r="BI13" s="336"/>
      <c r="BJ13" s="336"/>
    </row>
    <row r="14" spans="38:114" s="5" customFormat="1" ht="12">
      <c r="AL14" s="331"/>
      <c r="AM14" s="331"/>
      <c r="AN14" s="320"/>
      <c r="AO14" s="320"/>
      <c r="AP14" s="320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6"/>
      <c r="BH14" s="332" t="s">
        <v>582</v>
      </c>
      <c r="BI14" s="332"/>
      <c r="BJ14" s="332"/>
      <c r="CX14" s="306" t="s">
        <v>21</v>
      </c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8"/>
    </row>
    <row r="15" spans="102:114" ht="12" thickBot="1">
      <c r="CX15" s="309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1"/>
    </row>
    <row r="16" spans="41:114" ht="12.75" customHeight="1">
      <c r="AO16" s="321" t="s">
        <v>33</v>
      </c>
      <c r="AP16" s="321"/>
      <c r="AQ16" s="321"/>
      <c r="AR16" s="321"/>
      <c r="AS16" s="297" t="s">
        <v>678</v>
      </c>
      <c r="AT16" s="297"/>
      <c r="AU16" s="297"/>
      <c r="AV16" s="298" t="s">
        <v>19</v>
      </c>
      <c r="AW16" s="298"/>
      <c r="AY16" s="297" t="s">
        <v>679</v>
      </c>
      <c r="AZ16" s="297"/>
      <c r="BA16" s="297"/>
      <c r="BB16" s="297"/>
      <c r="BC16" s="297"/>
      <c r="BD16" s="297"/>
      <c r="BE16" s="297"/>
      <c r="BF16" s="297"/>
      <c r="BG16" s="153"/>
      <c r="BH16" s="153"/>
      <c r="BI16" s="153"/>
      <c r="BJ16" s="2">
        <v>2020</v>
      </c>
      <c r="CV16" s="2" t="s">
        <v>22</v>
      </c>
      <c r="CX16" s="322" t="s">
        <v>680</v>
      </c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4"/>
    </row>
    <row r="17" spans="1:114" ht="18" customHeight="1">
      <c r="A17" s="298" t="s">
        <v>25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CV17" s="2" t="s">
        <v>23</v>
      </c>
      <c r="CX17" s="317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9"/>
    </row>
    <row r="18" spans="1:114" ht="11.25" customHeight="1">
      <c r="A18" s="1" t="s">
        <v>26</v>
      </c>
      <c r="AB18" s="299" t="s">
        <v>571</v>
      </c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CV18" s="2" t="s">
        <v>24</v>
      </c>
      <c r="CX18" s="317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9"/>
    </row>
    <row r="19" spans="100:114" ht="11.25">
      <c r="CV19" s="2" t="s">
        <v>23</v>
      </c>
      <c r="CX19" s="317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9"/>
    </row>
    <row r="20" spans="100:114" ht="11.25">
      <c r="CV20" s="2" t="s">
        <v>27</v>
      </c>
      <c r="CX20" s="317" t="s">
        <v>583</v>
      </c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9"/>
    </row>
    <row r="21" spans="1:114" ht="11.25">
      <c r="A21" s="1" t="s">
        <v>31</v>
      </c>
      <c r="K21" s="299" t="s">
        <v>585</v>
      </c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CV21" s="2" t="s">
        <v>28</v>
      </c>
      <c r="CX21" s="317" t="s">
        <v>584</v>
      </c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9"/>
    </row>
    <row r="22" spans="1:114" ht="18" customHeight="1" thickBot="1">
      <c r="A22" s="1" t="s">
        <v>32</v>
      </c>
      <c r="CV22" s="2" t="s">
        <v>29</v>
      </c>
      <c r="CX22" s="302" t="s">
        <v>30</v>
      </c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4"/>
    </row>
    <row r="24" spans="1:114" s="7" customFormat="1" ht="10.5">
      <c r="A24" s="305" t="s">
        <v>34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</row>
    <row r="26" spans="1:114" ht="14.25" customHeight="1">
      <c r="A26" s="306" t="s">
        <v>0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8"/>
      <c r="BF26" s="220" t="s">
        <v>1</v>
      </c>
      <c r="BG26" s="337" t="s">
        <v>545</v>
      </c>
      <c r="BH26" s="215" t="s">
        <v>573</v>
      </c>
      <c r="BI26" s="215"/>
      <c r="BJ26" s="215"/>
      <c r="BK26" s="339" t="s">
        <v>8</v>
      </c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1"/>
    </row>
    <row r="27" spans="1:114" ht="11.25" customHeight="1">
      <c r="A27" s="309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1"/>
      <c r="BF27" s="338"/>
      <c r="BG27" s="337"/>
      <c r="BH27" s="216" t="s">
        <v>147</v>
      </c>
      <c r="BI27" s="218" t="s">
        <v>148</v>
      </c>
      <c r="BJ27" s="220" t="s">
        <v>434</v>
      </c>
      <c r="BK27" s="291" t="s">
        <v>2</v>
      </c>
      <c r="BL27" s="292"/>
      <c r="BM27" s="292"/>
      <c r="BN27" s="292"/>
      <c r="BO27" s="292"/>
      <c r="BP27" s="292"/>
      <c r="BQ27" s="296" t="s">
        <v>581</v>
      </c>
      <c r="BR27" s="296"/>
      <c r="BS27" s="296"/>
      <c r="BT27" s="300" t="s">
        <v>3</v>
      </c>
      <c r="BU27" s="300"/>
      <c r="BV27" s="300"/>
      <c r="BW27" s="301"/>
      <c r="BX27" s="291" t="s">
        <v>2</v>
      </c>
      <c r="BY27" s="292"/>
      <c r="BZ27" s="292"/>
      <c r="CA27" s="292"/>
      <c r="CB27" s="292"/>
      <c r="CC27" s="292"/>
      <c r="CD27" s="296" t="s">
        <v>586</v>
      </c>
      <c r="CE27" s="296"/>
      <c r="CF27" s="296"/>
      <c r="CG27" s="300" t="s">
        <v>3</v>
      </c>
      <c r="CH27" s="300"/>
      <c r="CI27" s="300"/>
      <c r="CJ27" s="301"/>
      <c r="CK27" s="291" t="s">
        <v>2</v>
      </c>
      <c r="CL27" s="292"/>
      <c r="CM27" s="292"/>
      <c r="CN27" s="292"/>
      <c r="CO27" s="292"/>
      <c r="CP27" s="292"/>
      <c r="CQ27" s="296" t="s">
        <v>587</v>
      </c>
      <c r="CR27" s="296"/>
      <c r="CS27" s="296"/>
      <c r="CT27" s="300" t="s">
        <v>3</v>
      </c>
      <c r="CU27" s="300"/>
      <c r="CV27" s="300"/>
      <c r="CW27" s="301"/>
      <c r="CX27" s="220" t="s">
        <v>7</v>
      </c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216"/>
    </row>
    <row r="28" spans="1:114" ht="39" customHeight="1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4"/>
      <c r="BF28" s="221"/>
      <c r="BG28" s="337"/>
      <c r="BH28" s="217"/>
      <c r="BI28" s="219"/>
      <c r="BJ28" s="221"/>
      <c r="BK28" s="293" t="s">
        <v>4</v>
      </c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5"/>
      <c r="BX28" s="293" t="s">
        <v>5</v>
      </c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5"/>
      <c r="CK28" s="293" t="s">
        <v>6</v>
      </c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5"/>
      <c r="CX28" s="221"/>
      <c r="CY28" s="316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217"/>
    </row>
    <row r="29" spans="1:114" ht="12" thickBot="1">
      <c r="A29" s="276" t="s">
        <v>9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8"/>
      <c r="BF29" s="19" t="s">
        <v>10</v>
      </c>
      <c r="BG29" s="158" t="s">
        <v>11</v>
      </c>
      <c r="BH29" s="158" t="s">
        <v>12</v>
      </c>
      <c r="BI29" s="19" t="s">
        <v>13</v>
      </c>
      <c r="BJ29" s="165" t="s">
        <v>14</v>
      </c>
      <c r="BK29" s="276" t="s">
        <v>15</v>
      </c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8"/>
      <c r="BX29" s="276" t="s">
        <v>16</v>
      </c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8"/>
      <c r="CK29" s="276" t="s">
        <v>546</v>
      </c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8"/>
      <c r="CX29" s="276" t="s">
        <v>547</v>
      </c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8"/>
    </row>
    <row r="30" spans="1:114" ht="12" thickBot="1">
      <c r="A30" s="285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7"/>
      <c r="BF30" s="21"/>
      <c r="BG30" s="171"/>
      <c r="BH30" s="143"/>
      <c r="BI30" s="21"/>
      <c r="BJ30" s="166"/>
      <c r="BK30" s="288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90"/>
      <c r="BX30" s="288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90"/>
      <c r="CK30" s="288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90"/>
      <c r="CX30" s="279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1"/>
    </row>
    <row r="31" spans="1:114" ht="11.25">
      <c r="A31" s="283" t="s">
        <v>477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4"/>
      <c r="BF31" s="130" t="s">
        <v>35</v>
      </c>
      <c r="BG31" s="154" t="s">
        <v>36</v>
      </c>
      <c r="BH31" s="143"/>
      <c r="BI31" s="21"/>
      <c r="BJ31" s="159" t="s">
        <v>36</v>
      </c>
      <c r="BK31" s="288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90"/>
      <c r="BX31" s="288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90"/>
      <c r="CK31" s="288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90"/>
      <c r="CX31" s="279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1"/>
    </row>
    <row r="32" spans="1:114" ht="11.25">
      <c r="A32" s="282" t="s">
        <v>41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71"/>
      <c r="BF32" s="129"/>
      <c r="BG32" s="20"/>
      <c r="BH32" s="142"/>
      <c r="BI32" s="20"/>
      <c r="BJ32" s="161"/>
      <c r="BK32" s="273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5"/>
      <c r="BX32" s="273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5"/>
      <c r="CK32" s="273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5"/>
      <c r="CX32" s="228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33"/>
    </row>
    <row r="33" spans="1:114" ht="10.5" customHeight="1">
      <c r="A33" s="271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129"/>
      <c r="BG33" s="20" t="s">
        <v>576</v>
      </c>
      <c r="BH33" s="147"/>
      <c r="BI33" s="20"/>
      <c r="BJ33" s="20" t="s">
        <v>56</v>
      </c>
      <c r="BK33" s="273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5"/>
      <c r="BX33" s="273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5"/>
      <c r="CK33" s="273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5"/>
      <c r="CX33" s="228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33"/>
    </row>
    <row r="34" spans="1:114" ht="11.25" hidden="1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70"/>
      <c r="BF34" s="148"/>
      <c r="BG34" s="20" t="s">
        <v>576</v>
      </c>
      <c r="BH34" s="142"/>
      <c r="BI34" s="149"/>
      <c r="BJ34" s="20" t="s">
        <v>56</v>
      </c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4"/>
    </row>
    <row r="35" spans="1:114" ht="11.25" hidden="1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70"/>
      <c r="BF35" s="148"/>
      <c r="BG35" s="20" t="s">
        <v>576</v>
      </c>
      <c r="BH35" s="164"/>
      <c r="BI35" s="149"/>
      <c r="BJ35" s="20" t="s">
        <v>56</v>
      </c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4"/>
    </row>
    <row r="36" spans="1:114" ht="11.25" hidden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70"/>
      <c r="BF36" s="148"/>
      <c r="BG36" s="20" t="s">
        <v>576</v>
      </c>
      <c r="BH36" s="164"/>
      <c r="BI36" s="149"/>
      <c r="BJ36" s="20" t="s">
        <v>56</v>
      </c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4"/>
    </row>
    <row r="37" spans="1:114" ht="11.25" hidden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70"/>
      <c r="BF37" s="148"/>
      <c r="BG37" s="20" t="s">
        <v>576</v>
      </c>
      <c r="BH37" s="146"/>
      <c r="BI37" s="149"/>
      <c r="BJ37" s="20" t="s">
        <v>56</v>
      </c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4"/>
    </row>
    <row r="38" spans="1:114" ht="11.25">
      <c r="A38" s="269" t="s">
        <v>478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70"/>
      <c r="BF38" s="148" t="s">
        <v>37</v>
      </c>
      <c r="BG38" s="149" t="s">
        <v>36</v>
      </c>
      <c r="BH38" s="142"/>
      <c r="BI38" s="149"/>
      <c r="BJ38" s="167" t="s">
        <v>36</v>
      </c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4"/>
    </row>
    <row r="39" spans="1:114" ht="11.25">
      <c r="A39" s="269" t="s">
        <v>41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70"/>
      <c r="BF39" s="148"/>
      <c r="BG39" s="149"/>
      <c r="BH39" s="142"/>
      <c r="BI39" s="149"/>
      <c r="BJ39" s="167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4"/>
    </row>
    <row r="40" spans="1:114" ht="11.25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70"/>
      <c r="BF40" s="148"/>
      <c r="BG40" s="149"/>
      <c r="BH40" s="142"/>
      <c r="BI40" s="149"/>
      <c r="BJ40" s="167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4"/>
    </row>
    <row r="41" spans="1:114" ht="11.25">
      <c r="A41" s="231" t="s">
        <v>38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2"/>
      <c r="BF41" s="151" t="s">
        <v>39</v>
      </c>
      <c r="BG41" s="149" t="s">
        <v>36</v>
      </c>
      <c r="BH41" s="142"/>
      <c r="BI41" s="149"/>
      <c r="BJ41" s="167" t="s">
        <v>36</v>
      </c>
      <c r="BK41" s="208">
        <f>BK45+BK54+BK57+BK62+BK75+BK42+BK72</f>
        <v>27008266.360000003</v>
      </c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>
        <f>BX45+BX54+BX57+BX62+BX75+BX42</f>
        <v>25659082.450000003</v>
      </c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>
        <f>CK45+CK54+CK57+CK62+CK75+CK42+CK72</f>
        <v>25717915.590000004</v>
      </c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40"/>
    </row>
    <row r="42" spans="1:114" ht="29.25" customHeight="1">
      <c r="A42" s="241" t="s">
        <v>566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3"/>
      <c r="BF42" s="151" t="s">
        <v>42</v>
      </c>
      <c r="BG42" s="155" t="s">
        <v>36</v>
      </c>
      <c r="BH42" s="142"/>
      <c r="BI42" s="149" t="s">
        <v>212</v>
      </c>
      <c r="BJ42" s="168" t="s">
        <v>36</v>
      </c>
      <c r="BK42" s="214">
        <f>BK43+BK44</f>
        <v>110000</v>
      </c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>
        <f>BX43+BX44</f>
        <v>100000</v>
      </c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>
        <f>CK43+CK44</f>
        <v>100000</v>
      </c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4"/>
    </row>
    <row r="43" spans="1:114" ht="24" customHeight="1">
      <c r="A43" s="211" t="s">
        <v>567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3"/>
      <c r="BF43" s="148" t="s">
        <v>568</v>
      </c>
      <c r="BG43" s="168" t="s">
        <v>40</v>
      </c>
      <c r="BH43" s="172" t="s">
        <v>601</v>
      </c>
      <c r="BI43" s="149" t="s">
        <v>597</v>
      </c>
      <c r="BJ43" s="172" t="s">
        <v>600</v>
      </c>
      <c r="BK43" s="214">
        <v>110000</v>
      </c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>
        <v>100000</v>
      </c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>
        <v>100000</v>
      </c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4"/>
    </row>
    <row r="44" spans="1:114" ht="19.5" customHeight="1">
      <c r="A44" s="211" t="s">
        <v>575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3"/>
      <c r="BF44" s="148" t="s">
        <v>569</v>
      </c>
      <c r="BG44" s="168" t="s">
        <v>40</v>
      </c>
      <c r="BH44" s="155"/>
      <c r="BI44" s="149"/>
      <c r="BJ44" s="155" t="s">
        <v>570</v>
      </c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4"/>
    </row>
    <row r="45" spans="1:114" ht="28.5" customHeight="1">
      <c r="A45" s="241" t="s">
        <v>43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3"/>
      <c r="BF45" s="151" t="s">
        <v>44</v>
      </c>
      <c r="BG45" s="169"/>
      <c r="BH45" s="155"/>
      <c r="BI45" s="149"/>
      <c r="BJ45" s="155" t="s">
        <v>36</v>
      </c>
      <c r="BK45" s="208">
        <f>BK47+BK48+BK49+BK50+BK51+BK52+BK53</f>
        <v>26585381.290000003</v>
      </c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>
        <f>BX47+BX48+BX49+BX50+BX51+BX52+BX53+BX72</f>
        <v>25459082.450000003</v>
      </c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>
        <f>CK47+CK48+CK49+CK50+CK51+CK52+CK53</f>
        <v>25527915.590000004</v>
      </c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40"/>
    </row>
    <row r="46" spans="1:114" ht="11.25">
      <c r="A46" s="211" t="s">
        <v>149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3"/>
      <c r="BF46" s="148" t="s">
        <v>46</v>
      </c>
      <c r="BG46" s="169"/>
      <c r="BH46" s="155"/>
      <c r="BI46" s="149"/>
      <c r="BJ46" s="155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4"/>
    </row>
    <row r="47" spans="1:114" ht="22.5" customHeight="1">
      <c r="A47" s="211" t="s">
        <v>164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3"/>
      <c r="BF47" s="148" t="s">
        <v>152</v>
      </c>
      <c r="BG47" s="168" t="s">
        <v>45</v>
      </c>
      <c r="BH47" s="172" t="s">
        <v>594</v>
      </c>
      <c r="BI47" s="149" t="s">
        <v>592</v>
      </c>
      <c r="BJ47" s="155" t="s">
        <v>63</v>
      </c>
      <c r="BK47" s="214">
        <v>20194758.85</v>
      </c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>
        <v>19347990.76</v>
      </c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>
        <v>19347990.76</v>
      </c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4"/>
    </row>
    <row r="48" spans="1:114" ht="22.5" customHeight="1">
      <c r="A48" s="211" t="s">
        <v>173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3"/>
      <c r="BF48" s="148" t="s">
        <v>153</v>
      </c>
      <c r="BG48" s="168" t="s">
        <v>45</v>
      </c>
      <c r="BH48" s="172" t="s">
        <v>593</v>
      </c>
      <c r="BI48" s="149" t="s">
        <v>595</v>
      </c>
      <c r="BJ48" s="155" t="s">
        <v>63</v>
      </c>
      <c r="BK48" s="214">
        <v>2037172.84</v>
      </c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>
        <v>1769642.09</v>
      </c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>
        <v>1828475.23</v>
      </c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4"/>
    </row>
    <row r="49" spans="1:114" ht="12.75" customHeight="1">
      <c r="A49" s="211" t="s">
        <v>528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3"/>
      <c r="BF49" s="148" t="s">
        <v>154</v>
      </c>
      <c r="BG49" s="168" t="s">
        <v>45</v>
      </c>
      <c r="BH49" s="172" t="s">
        <v>596</v>
      </c>
      <c r="BI49" s="149" t="s">
        <v>597</v>
      </c>
      <c r="BJ49" s="155" t="s">
        <v>63</v>
      </c>
      <c r="BK49" s="214">
        <v>202000</v>
      </c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>
        <v>200000</v>
      </c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>
        <v>200000</v>
      </c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4"/>
    </row>
    <row r="50" spans="1:114" ht="12.75" customHeight="1">
      <c r="A50" s="211" t="s">
        <v>150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3"/>
      <c r="BF50" s="148" t="s">
        <v>155</v>
      </c>
      <c r="BG50" s="168" t="s">
        <v>45</v>
      </c>
      <c r="BH50" s="172" t="s">
        <v>598</v>
      </c>
      <c r="BI50" s="149" t="s">
        <v>597</v>
      </c>
      <c r="BJ50" s="155" t="s">
        <v>63</v>
      </c>
      <c r="BK50" s="214">
        <v>4001449.6</v>
      </c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>
        <v>4001449.6</v>
      </c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>
        <v>4001449.6</v>
      </c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4"/>
    </row>
    <row r="51" spans="1:114" ht="12.75" customHeight="1">
      <c r="A51" s="211" t="s">
        <v>565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3"/>
      <c r="BF51" s="148" t="s">
        <v>156</v>
      </c>
      <c r="BG51" s="168" t="s">
        <v>45</v>
      </c>
      <c r="BH51" s="172" t="s">
        <v>599</v>
      </c>
      <c r="BI51" s="149" t="s">
        <v>597</v>
      </c>
      <c r="BJ51" s="155" t="s">
        <v>64</v>
      </c>
      <c r="BK51" s="214">
        <v>150000</v>
      </c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>
        <v>150000</v>
      </c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>
        <v>150000</v>
      </c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4"/>
    </row>
    <row r="52" spans="1:114" ht="29.25" customHeight="1">
      <c r="A52" s="211" t="s">
        <v>151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3"/>
      <c r="BF52" s="148" t="s">
        <v>548</v>
      </c>
      <c r="BG52" s="168" t="s">
        <v>45</v>
      </c>
      <c r="BH52" s="172"/>
      <c r="BI52" s="149"/>
      <c r="BJ52" s="155" t="s">
        <v>561</v>
      </c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4"/>
    </row>
    <row r="53" spans="1:114" ht="12.75" customHeight="1">
      <c r="A53" s="211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3"/>
      <c r="BF53" s="148"/>
      <c r="BG53" s="169"/>
      <c r="BH53" s="155"/>
      <c r="BI53" s="149"/>
      <c r="BJ53" s="155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4"/>
    </row>
    <row r="54" spans="1:114" ht="12.75" customHeight="1">
      <c r="A54" s="241" t="s">
        <v>47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3"/>
      <c r="BF54" s="151" t="s">
        <v>48</v>
      </c>
      <c r="BG54" s="169"/>
      <c r="BH54" s="155"/>
      <c r="BI54" s="149"/>
      <c r="BJ54" s="155" t="s">
        <v>36</v>
      </c>
      <c r="BK54" s="208">
        <f>BK55</f>
        <v>0</v>
      </c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>
        <f>BX55</f>
        <v>0</v>
      </c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>
        <f>CK55</f>
        <v>0</v>
      </c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40"/>
    </row>
    <row r="55" spans="1:114" ht="14.25" customHeight="1">
      <c r="A55" s="261" t="s">
        <v>41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2"/>
      <c r="BF55" s="263" t="s">
        <v>50</v>
      </c>
      <c r="BG55" s="265" t="s">
        <v>49</v>
      </c>
      <c r="BH55" s="334"/>
      <c r="BI55" s="334"/>
      <c r="BJ55" s="334" t="s">
        <v>562</v>
      </c>
      <c r="BK55" s="249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1"/>
      <c r="BX55" s="249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1"/>
      <c r="CK55" s="249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1"/>
      <c r="CX55" s="255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7"/>
    </row>
    <row r="56" spans="1:114" ht="12.75" customHeight="1">
      <c r="A56" s="267" t="s">
        <v>563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8"/>
      <c r="BF56" s="264"/>
      <c r="BG56" s="266"/>
      <c r="BH56" s="334"/>
      <c r="BI56" s="334"/>
      <c r="BJ56" s="334"/>
      <c r="BK56" s="252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4"/>
      <c r="BX56" s="252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4"/>
      <c r="CK56" s="252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4"/>
      <c r="CX56" s="258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60"/>
    </row>
    <row r="57" spans="1:114" ht="12.75" customHeight="1">
      <c r="A57" s="241" t="s">
        <v>529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3"/>
      <c r="BF57" s="151" t="s">
        <v>530</v>
      </c>
      <c r="BG57" s="169"/>
      <c r="BH57" s="155"/>
      <c r="BI57" s="149"/>
      <c r="BJ57" s="155" t="s">
        <v>36</v>
      </c>
      <c r="BK57" s="208">
        <f>BK59+BK60+BK61</f>
        <v>100000</v>
      </c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>
        <f>BX59+BX60+BX61</f>
        <v>100000</v>
      </c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>
        <f>CK59+CK60+CK61</f>
        <v>100000</v>
      </c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40"/>
    </row>
    <row r="58" spans="1:114" ht="12.75" customHeight="1">
      <c r="A58" s="212" t="s">
        <v>41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3"/>
      <c r="BF58" s="148"/>
      <c r="BG58" s="169"/>
      <c r="BH58" s="155"/>
      <c r="BI58" s="149"/>
      <c r="BJ58" s="155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4"/>
    </row>
    <row r="59" spans="1:114" ht="12.75" customHeight="1">
      <c r="A59" s="211" t="s">
        <v>157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3"/>
      <c r="BF59" s="148" t="s">
        <v>161</v>
      </c>
      <c r="BG59" s="168" t="s">
        <v>538</v>
      </c>
      <c r="BH59" s="172" t="s">
        <v>602</v>
      </c>
      <c r="BI59" s="149" t="s">
        <v>597</v>
      </c>
      <c r="BJ59" s="155" t="s">
        <v>564</v>
      </c>
      <c r="BK59" s="214">
        <v>100000</v>
      </c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>
        <v>100000</v>
      </c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>
        <v>100000</v>
      </c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4"/>
    </row>
    <row r="60" spans="1:114" ht="12.75" customHeight="1">
      <c r="A60" s="211" t="s">
        <v>158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3"/>
      <c r="BF60" s="148" t="s">
        <v>162</v>
      </c>
      <c r="BG60" s="168" t="s">
        <v>538</v>
      </c>
      <c r="BH60" s="155"/>
      <c r="BI60" s="149" t="s">
        <v>212</v>
      </c>
      <c r="BJ60" s="155" t="s">
        <v>564</v>
      </c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4"/>
    </row>
    <row r="61" spans="1:114" ht="12.75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3"/>
      <c r="BF61" s="148" t="s">
        <v>163</v>
      </c>
      <c r="BG61" s="168" t="s">
        <v>538</v>
      </c>
      <c r="BH61" s="155"/>
      <c r="BI61" s="149" t="s">
        <v>212</v>
      </c>
      <c r="BJ61" s="155" t="s">
        <v>564</v>
      </c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4"/>
    </row>
    <row r="62" spans="1:114" ht="12.75" customHeight="1">
      <c r="A62" s="241" t="s">
        <v>51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3"/>
      <c r="BF62" s="151" t="s">
        <v>52</v>
      </c>
      <c r="BG62" s="170"/>
      <c r="BH62" s="162"/>
      <c r="BI62" s="149"/>
      <c r="BJ62" s="162" t="s">
        <v>36</v>
      </c>
      <c r="BK62" s="208">
        <f>BK64</f>
        <v>175483.97</v>
      </c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>
        <f>BX64</f>
        <v>0</v>
      </c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>
        <f>CK64</f>
        <v>0</v>
      </c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40"/>
    </row>
    <row r="63" spans="1:114" ht="12.75" customHeight="1">
      <c r="A63" s="244" t="s">
        <v>41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5"/>
      <c r="BF63" s="150" t="s">
        <v>53</v>
      </c>
      <c r="BG63" s="169"/>
      <c r="BH63" s="155"/>
      <c r="BI63" s="155"/>
      <c r="BJ63" s="155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4"/>
    </row>
    <row r="64" spans="1:114" ht="12.75" customHeight="1">
      <c r="A64" s="244" t="s">
        <v>160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5"/>
      <c r="BF64" s="148" t="s">
        <v>531</v>
      </c>
      <c r="BG64" s="168" t="s">
        <v>538</v>
      </c>
      <c r="BH64" s="155"/>
      <c r="BI64" s="149"/>
      <c r="BJ64" s="155" t="s">
        <v>539</v>
      </c>
      <c r="BK64" s="214">
        <f>SUM(BK65:BW71)</f>
        <v>175483.97</v>
      </c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>
        <f>SUM(BX65:CJ71)</f>
        <v>0</v>
      </c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>
        <f>SUM(CK65:CW71)</f>
        <v>0</v>
      </c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4"/>
    </row>
    <row r="65" spans="1:114" ht="12.75" customHeight="1">
      <c r="A65" s="244" t="s">
        <v>75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5"/>
      <c r="BF65" s="148" t="s">
        <v>532</v>
      </c>
      <c r="BG65" s="168" t="s">
        <v>538</v>
      </c>
      <c r="BH65" s="155"/>
      <c r="BI65" s="155"/>
      <c r="BJ65" s="155" t="s">
        <v>539</v>
      </c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4"/>
    </row>
    <row r="66" spans="1:114" ht="24" customHeight="1">
      <c r="A66" s="246" t="s">
        <v>655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8"/>
      <c r="BF66" s="148" t="s">
        <v>533</v>
      </c>
      <c r="BG66" s="168" t="s">
        <v>538</v>
      </c>
      <c r="BH66" s="172" t="s">
        <v>609</v>
      </c>
      <c r="BI66" s="172" t="s">
        <v>610</v>
      </c>
      <c r="BJ66" s="155" t="s">
        <v>539</v>
      </c>
      <c r="BK66" s="214">
        <v>172459.97</v>
      </c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>
        <v>0</v>
      </c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>
        <v>0</v>
      </c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4"/>
    </row>
    <row r="67" spans="1:114" ht="25.5" customHeight="1">
      <c r="A67" s="246" t="s">
        <v>656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8"/>
      <c r="BF67" s="148" t="s">
        <v>534</v>
      </c>
      <c r="BG67" s="168" t="s">
        <v>538</v>
      </c>
      <c r="BH67" s="192" t="s">
        <v>657</v>
      </c>
      <c r="BI67" s="192" t="s">
        <v>658</v>
      </c>
      <c r="BJ67" s="155" t="s">
        <v>539</v>
      </c>
      <c r="BK67" s="214">
        <v>3024</v>
      </c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4"/>
    </row>
    <row r="68" spans="1:114" ht="3" customHeight="1">
      <c r="A68" s="244" t="s">
        <v>540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5"/>
      <c r="BF68" s="148" t="s">
        <v>535</v>
      </c>
      <c r="BG68" s="168" t="s">
        <v>538</v>
      </c>
      <c r="BH68" s="155"/>
      <c r="BI68" s="155"/>
      <c r="BJ68" s="155" t="s">
        <v>539</v>
      </c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4"/>
    </row>
    <row r="69" spans="1:114" ht="12.75" customHeight="1" hidden="1">
      <c r="A69" s="244" t="s">
        <v>541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5"/>
      <c r="BF69" s="148" t="s">
        <v>536</v>
      </c>
      <c r="BG69" s="168" t="s">
        <v>538</v>
      </c>
      <c r="BH69" s="155"/>
      <c r="BI69" s="155"/>
      <c r="BJ69" s="155" t="s">
        <v>539</v>
      </c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4"/>
    </row>
    <row r="70" spans="1:114" ht="12.75" customHeight="1" hidden="1">
      <c r="A70" s="244" t="s">
        <v>542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5"/>
      <c r="BF70" s="148" t="s">
        <v>537</v>
      </c>
      <c r="BG70" s="168" t="s">
        <v>538</v>
      </c>
      <c r="BH70" s="155"/>
      <c r="BI70" s="155"/>
      <c r="BJ70" s="155" t="s">
        <v>539</v>
      </c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4"/>
    </row>
    <row r="71" spans="1:114" ht="12.75" customHeight="1" hidden="1">
      <c r="A71" s="244" t="s">
        <v>543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5"/>
      <c r="BF71" s="148" t="s">
        <v>550</v>
      </c>
      <c r="BG71" s="168" t="s">
        <v>538</v>
      </c>
      <c r="BH71" s="155"/>
      <c r="BI71" s="155"/>
      <c r="BJ71" s="155" t="s">
        <v>539</v>
      </c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4"/>
    </row>
    <row r="72" spans="1:114" ht="12.75" customHeight="1">
      <c r="A72" s="241" t="s">
        <v>566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3"/>
      <c r="BF72" s="151" t="s">
        <v>603</v>
      </c>
      <c r="BG72" s="170"/>
      <c r="BH72" s="162"/>
      <c r="BI72" s="149"/>
      <c r="BJ72" s="162" t="s">
        <v>36</v>
      </c>
      <c r="BK72" s="208">
        <f>BK74</f>
        <v>-10000</v>
      </c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>
        <f>BX74</f>
        <v>-10000</v>
      </c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>
        <f>CK74</f>
        <v>-10000</v>
      </c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40"/>
    </row>
    <row r="73" spans="1:114" ht="12.75" customHeight="1">
      <c r="A73" s="244" t="s">
        <v>41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5"/>
      <c r="BF73" s="150" t="s">
        <v>604</v>
      </c>
      <c r="BG73" s="181" t="s">
        <v>607</v>
      </c>
      <c r="BH73" s="172"/>
      <c r="BI73" s="149"/>
      <c r="BJ73" s="172" t="s">
        <v>212</v>
      </c>
      <c r="BK73" s="214">
        <v>0</v>
      </c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>
        <v>0</v>
      </c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>
        <v>0</v>
      </c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4"/>
    </row>
    <row r="74" spans="1:114" ht="12.75" customHeight="1">
      <c r="A74" s="244" t="s">
        <v>567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5"/>
      <c r="BF74" s="148" t="s">
        <v>605</v>
      </c>
      <c r="BG74" s="168" t="s">
        <v>607</v>
      </c>
      <c r="BH74" s="172" t="s">
        <v>601</v>
      </c>
      <c r="BI74" s="149" t="s">
        <v>597</v>
      </c>
      <c r="BJ74" s="172" t="s">
        <v>608</v>
      </c>
      <c r="BK74" s="214">
        <v>-10000</v>
      </c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>
        <v>-10000</v>
      </c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>
        <v>-10000</v>
      </c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4"/>
    </row>
    <row r="75" spans="1:114" ht="11.25">
      <c r="A75" s="241" t="s">
        <v>476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3"/>
      <c r="BF75" s="151" t="s">
        <v>606</v>
      </c>
      <c r="BG75" s="168" t="s">
        <v>607</v>
      </c>
      <c r="BH75" s="155"/>
      <c r="BI75" s="149"/>
      <c r="BJ75" s="155"/>
      <c r="BK75" s="208">
        <f>BK77</f>
        <v>47401.1</v>
      </c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>
        <f>BX77</f>
        <v>0</v>
      </c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>
        <f>CK77</f>
        <v>0</v>
      </c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14" t="str">
        <f>CX76</f>
        <v>х</v>
      </c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40"/>
    </row>
    <row r="76" spans="1:114" ht="11.25">
      <c r="A76" s="211" t="s">
        <v>54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3"/>
      <c r="BF76" s="148" t="s">
        <v>55</v>
      </c>
      <c r="BG76" s="168" t="s">
        <v>56</v>
      </c>
      <c r="BH76" s="155"/>
      <c r="BI76" s="149"/>
      <c r="BJ76" s="155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03" t="s">
        <v>36</v>
      </c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4"/>
    </row>
    <row r="77" spans="1:114" ht="11.25">
      <c r="A77" s="211" t="s">
        <v>671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3"/>
      <c r="BF77" s="148" t="s">
        <v>55</v>
      </c>
      <c r="BG77" s="168" t="s">
        <v>56</v>
      </c>
      <c r="BH77" s="196" t="s">
        <v>672</v>
      </c>
      <c r="BI77" s="149" t="s">
        <v>673</v>
      </c>
      <c r="BJ77" s="196" t="s">
        <v>56</v>
      </c>
      <c r="BK77" s="214">
        <v>47401.1</v>
      </c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>
        <v>0</v>
      </c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>
        <v>0</v>
      </c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03" t="s">
        <v>36</v>
      </c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4"/>
    </row>
    <row r="78" spans="1:114" ht="11.25">
      <c r="A78" s="231" t="s">
        <v>57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2"/>
      <c r="BF78" s="151" t="s">
        <v>58</v>
      </c>
      <c r="BG78" s="170" t="s">
        <v>36</v>
      </c>
      <c r="BH78" s="162"/>
      <c r="BI78" s="152"/>
      <c r="BJ78" s="162" t="s">
        <v>36</v>
      </c>
      <c r="BK78" s="208">
        <f>BK80+BK87+BK96+BK99+BK109+BK112+BK118+BK120+BK122+BK128</f>
        <v>27008266.36</v>
      </c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>
        <f>BX80+BX87+BX96+BX99+BX109+BX112+BX118+BX120+BX122+BX128</f>
        <v>25659082.45</v>
      </c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>
        <f>CK80+CK87+CK96+CK99+CK109+CK112+CK118+CK120+CK122+CK128</f>
        <v>25717915.59</v>
      </c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3" t="s">
        <v>36</v>
      </c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4"/>
    </row>
    <row r="79" spans="1:114" ht="11.25">
      <c r="A79" s="234" t="s">
        <v>41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6"/>
      <c r="BF79" s="148"/>
      <c r="BG79" s="168"/>
      <c r="BH79" s="155"/>
      <c r="BI79" s="149"/>
      <c r="BJ79" s="155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03" t="s">
        <v>36</v>
      </c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4"/>
    </row>
    <row r="80" spans="1:114" ht="30.75" customHeight="1">
      <c r="A80" s="237" t="s">
        <v>215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9"/>
      <c r="BF80" s="151" t="s">
        <v>59</v>
      </c>
      <c r="BG80" s="170" t="s">
        <v>36</v>
      </c>
      <c r="BH80" s="162"/>
      <c r="BI80" s="152"/>
      <c r="BJ80" s="162" t="s">
        <v>36</v>
      </c>
      <c r="BK80" s="208">
        <f>BK81+BK82+BK83+BK85+BK84+BK86</f>
        <v>20242159.95</v>
      </c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>
        <f>BX81+BX82+BX83+BX85</f>
        <v>19347990.759999998</v>
      </c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>
        <f>CK81+CK82+CK83+CK85</f>
        <v>19347990.759999998</v>
      </c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9" t="s">
        <v>36</v>
      </c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10"/>
    </row>
    <row r="81" spans="1:114" ht="21.75" customHeight="1">
      <c r="A81" s="234" t="s">
        <v>164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6"/>
      <c r="BF81" s="148" t="s">
        <v>60</v>
      </c>
      <c r="BG81" s="168" t="s">
        <v>61</v>
      </c>
      <c r="BH81" s="172" t="s">
        <v>611</v>
      </c>
      <c r="BI81" s="149" t="s">
        <v>592</v>
      </c>
      <c r="BJ81" s="155" t="s">
        <v>165</v>
      </c>
      <c r="BK81" s="214">
        <v>15212410.79</v>
      </c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>
        <v>14365642.7</v>
      </c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>
        <v>14365642.7</v>
      </c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03" t="s">
        <v>36</v>
      </c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4"/>
    </row>
    <row r="82" spans="1:114" ht="21.75" customHeight="1">
      <c r="A82" s="234" t="s">
        <v>164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6"/>
      <c r="BF82" s="148" t="s">
        <v>174</v>
      </c>
      <c r="BG82" s="168" t="s">
        <v>61</v>
      </c>
      <c r="BH82" s="172" t="s">
        <v>611</v>
      </c>
      <c r="BI82" s="149" t="s">
        <v>592</v>
      </c>
      <c r="BJ82" s="172" t="s">
        <v>612</v>
      </c>
      <c r="BK82" s="214">
        <v>100000</v>
      </c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>
        <v>100000</v>
      </c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>
        <v>100000</v>
      </c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03" t="s">
        <v>36</v>
      </c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4"/>
    </row>
    <row r="83" spans="1:114" ht="21.75" customHeight="1">
      <c r="A83" s="234" t="s">
        <v>164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6"/>
      <c r="BF83" s="148" t="s">
        <v>175</v>
      </c>
      <c r="BG83" s="168" t="s">
        <v>62</v>
      </c>
      <c r="BH83" s="172" t="s">
        <v>611</v>
      </c>
      <c r="BI83" s="149" t="s">
        <v>592</v>
      </c>
      <c r="BJ83" s="172" t="s">
        <v>167</v>
      </c>
      <c r="BK83" s="214">
        <v>4624348.06</v>
      </c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>
        <v>4624348.06</v>
      </c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>
        <v>4624348.06</v>
      </c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03" t="s">
        <v>36</v>
      </c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4"/>
    </row>
    <row r="84" spans="1:114" ht="21.75" customHeight="1">
      <c r="A84" s="234" t="s">
        <v>164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6"/>
      <c r="BF84" s="148" t="s">
        <v>176</v>
      </c>
      <c r="BG84" s="168" t="s">
        <v>74</v>
      </c>
      <c r="BH84" s="192" t="s">
        <v>611</v>
      </c>
      <c r="BI84" s="149" t="s">
        <v>592</v>
      </c>
      <c r="BJ84" s="192" t="s">
        <v>170</v>
      </c>
      <c r="BK84" s="214">
        <v>153714.07</v>
      </c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03" t="s">
        <v>36</v>
      </c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4"/>
    </row>
    <row r="85" spans="1:114" ht="21.75" customHeight="1">
      <c r="A85" s="234" t="s">
        <v>164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6"/>
      <c r="BF85" s="148" t="s">
        <v>176</v>
      </c>
      <c r="BG85" s="168" t="s">
        <v>74</v>
      </c>
      <c r="BH85" s="172" t="s">
        <v>611</v>
      </c>
      <c r="BI85" s="149" t="s">
        <v>592</v>
      </c>
      <c r="BJ85" s="155" t="s">
        <v>171</v>
      </c>
      <c r="BK85" s="214">
        <v>104285.93</v>
      </c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>
        <v>258000</v>
      </c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>
        <v>258000</v>
      </c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03" t="s">
        <v>36</v>
      </c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4"/>
    </row>
    <row r="86" spans="1:114" ht="21.75" customHeight="1">
      <c r="A86" s="234" t="s">
        <v>164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6"/>
      <c r="BF86" s="148" t="s">
        <v>174</v>
      </c>
      <c r="BG86" s="168" t="s">
        <v>62</v>
      </c>
      <c r="BH86" s="196" t="s">
        <v>611</v>
      </c>
      <c r="BI86" s="149" t="s">
        <v>674</v>
      </c>
      <c r="BJ86" s="196" t="s">
        <v>167</v>
      </c>
      <c r="BK86" s="214">
        <v>47401.1</v>
      </c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>
        <v>0</v>
      </c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>
        <v>0</v>
      </c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03" t="s">
        <v>36</v>
      </c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4"/>
    </row>
    <row r="87" spans="1:114" ht="21.75" customHeight="1">
      <c r="A87" s="237" t="s">
        <v>214</v>
      </c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9"/>
      <c r="BF87" s="151" t="s">
        <v>65</v>
      </c>
      <c r="BG87" s="170" t="s">
        <v>36</v>
      </c>
      <c r="BH87" s="162"/>
      <c r="BI87" s="152"/>
      <c r="BJ87" s="162" t="s">
        <v>36</v>
      </c>
      <c r="BK87" s="208">
        <f>SUM(BK88:BW95)</f>
        <v>2037172.84</v>
      </c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>
        <f>SUM(BX88:CJ95)</f>
        <v>1769642.0899999999</v>
      </c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>
        <f>SUM(CK88:CW95)</f>
        <v>1828475.23</v>
      </c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9" t="s">
        <v>36</v>
      </c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10"/>
    </row>
    <row r="88" spans="1:114" ht="21.75" customHeight="1">
      <c r="A88" s="234" t="s">
        <v>173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6"/>
      <c r="BF88" s="148" t="s">
        <v>181</v>
      </c>
      <c r="BG88" s="168" t="s">
        <v>74</v>
      </c>
      <c r="BH88" s="172" t="s">
        <v>593</v>
      </c>
      <c r="BI88" s="149" t="s">
        <v>595</v>
      </c>
      <c r="BJ88" s="155" t="s">
        <v>168</v>
      </c>
      <c r="BK88" s="214">
        <v>33698</v>
      </c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>
        <v>33698</v>
      </c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>
        <v>33698</v>
      </c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03" t="s">
        <v>36</v>
      </c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4"/>
    </row>
    <row r="89" spans="1:114" ht="21.75" customHeight="1">
      <c r="A89" s="234" t="s">
        <v>173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6"/>
      <c r="BF89" s="148" t="s">
        <v>182</v>
      </c>
      <c r="BG89" s="168" t="s">
        <v>74</v>
      </c>
      <c r="BH89" s="172" t="s">
        <v>593</v>
      </c>
      <c r="BI89" s="149" t="s">
        <v>595</v>
      </c>
      <c r="BJ89" s="155" t="s">
        <v>177</v>
      </c>
      <c r="BK89" s="214">
        <v>1065116.28</v>
      </c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>
        <v>836807.71</v>
      </c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>
        <v>895640.85</v>
      </c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03" t="s">
        <v>36</v>
      </c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4"/>
    </row>
    <row r="90" spans="1:114" ht="21.75" customHeight="1">
      <c r="A90" s="234" t="s">
        <v>173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6"/>
      <c r="BF90" s="148" t="s">
        <v>183</v>
      </c>
      <c r="BG90" s="168" t="s">
        <v>74</v>
      </c>
      <c r="BH90" s="172" t="s">
        <v>593</v>
      </c>
      <c r="BI90" s="149" t="s">
        <v>595</v>
      </c>
      <c r="BJ90" s="155" t="s">
        <v>169</v>
      </c>
      <c r="BK90" s="214">
        <v>394426.34</v>
      </c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>
        <v>355204.16</v>
      </c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>
        <v>355204.16</v>
      </c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4"/>
    </row>
    <row r="91" spans="1:114" ht="21.75" customHeight="1">
      <c r="A91" s="234" t="s">
        <v>173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6"/>
      <c r="BF91" s="148" t="s">
        <v>184</v>
      </c>
      <c r="BG91" s="168" t="s">
        <v>74</v>
      </c>
      <c r="BH91" s="172" t="s">
        <v>593</v>
      </c>
      <c r="BI91" s="149" t="s">
        <v>595</v>
      </c>
      <c r="BJ91" s="155" t="s">
        <v>166</v>
      </c>
      <c r="BK91" s="214">
        <v>225300</v>
      </c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>
        <v>225300</v>
      </c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>
        <v>225300</v>
      </c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03" t="s">
        <v>36</v>
      </c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4"/>
    </row>
    <row r="92" spans="1:114" ht="21.75" customHeight="1">
      <c r="A92" s="234" t="s">
        <v>173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5"/>
      <c r="BC92" s="235"/>
      <c r="BD92" s="235"/>
      <c r="BE92" s="236"/>
      <c r="BF92" s="148" t="s">
        <v>185</v>
      </c>
      <c r="BG92" s="168" t="s">
        <v>74</v>
      </c>
      <c r="BH92" s="172" t="s">
        <v>593</v>
      </c>
      <c r="BI92" s="149" t="s">
        <v>595</v>
      </c>
      <c r="BJ92" s="172" t="s">
        <v>613</v>
      </c>
      <c r="BK92" s="214">
        <v>68662.22</v>
      </c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>
        <v>68662.22</v>
      </c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>
        <v>68662.22</v>
      </c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03" t="s">
        <v>36</v>
      </c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4"/>
    </row>
    <row r="93" spans="1:114" ht="21.75" customHeight="1">
      <c r="A93" s="234" t="s">
        <v>173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6"/>
      <c r="BF93" s="148" t="s">
        <v>186</v>
      </c>
      <c r="BG93" s="168" t="s">
        <v>74</v>
      </c>
      <c r="BH93" s="172" t="s">
        <v>593</v>
      </c>
      <c r="BI93" s="149" t="s">
        <v>595</v>
      </c>
      <c r="BJ93" s="155" t="s">
        <v>179</v>
      </c>
      <c r="BK93" s="214">
        <v>32000</v>
      </c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>
        <v>32000</v>
      </c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>
        <v>32000</v>
      </c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03" t="s">
        <v>36</v>
      </c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4"/>
    </row>
    <row r="94" spans="1:114" ht="21.75" customHeight="1">
      <c r="A94" s="234" t="s">
        <v>173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5"/>
      <c r="BC94" s="235"/>
      <c r="BD94" s="235"/>
      <c r="BE94" s="236"/>
      <c r="BF94" s="148" t="s">
        <v>187</v>
      </c>
      <c r="BG94" s="168" t="s">
        <v>74</v>
      </c>
      <c r="BH94" s="172" t="s">
        <v>593</v>
      </c>
      <c r="BI94" s="149" t="s">
        <v>595</v>
      </c>
      <c r="BJ94" s="155" t="s">
        <v>171</v>
      </c>
      <c r="BK94" s="214">
        <v>53000</v>
      </c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>
        <v>53000</v>
      </c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>
        <v>53000</v>
      </c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03" t="s">
        <v>36</v>
      </c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4"/>
    </row>
    <row r="95" spans="1:114" ht="21.75" customHeight="1">
      <c r="A95" s="234" t="s">
        <v>173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6"/>
      <c r="BF95" s="148" t="s">
        <v>188</v>
      </c>
      <c r="BG95" s="168" t="s">
        <v>68</v>
      </c>
      <c r="BH95" s="172" t="s">
        <v>593</v>
      </c>
      <c r="BI95" s="149" t="s">
        <v>595</v>
      </c>
      <c r="BJ95" s="155" t="s">
        <v>180</v>
      </c>
      <c r="BK95" s="214">
        <v>164970</v>
      </c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>
        <v>164970</v>
      </c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>
        <v>164970</v>
      </c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03" t="s">
        <v>36</v>
      </c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4"/>
    </row>
    <row r="96" spans="1:114" ht="14.25" customHeight="1">
      <c r="A96" s="205" t="s">
        <v>213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7"/>
      <c r="BF96" s="151" t="s">
        <v>66</v>
      </c>
      <c r="BG96" s="170" t="s">
        <v>36</v>
      </c>
      <c r="BH96" s="162"/>
      <c r="BI96" s="152"/>
      <c r="BJ96" s="162" t="s">
        <v>36</v>
      </c>
      <c r="BK96" s="208">
        <f>BK97+BK98</f>
        <v>175483.97</v>
      </c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>
        <f>SUM(BX97:CJ97)</f>
        <v>0</v>
      </c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>
        <f>SUM(CK97:CW97)</f>
        <v>0</v>
      </c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9" t="s">
        <v>36</v>
      </c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10"/>
    </row>
    <row r="97" spans="1:114" ht="14.25" customHeight="1">
      <c r="A97" s="211" t="s">
        <v>159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3"/>
      <c r="BF97" s="148" t="s">
        <v>67</v>
      </c>
      <c r="BG97" s="168" t="s">
        <v>74</v>
      </c>
      <c r="BH97" s="172" t="s">
        <v>609</v>
      </c>
      <c r="BI97" s="149" t="s">
        <v>610</v>
      </c>
      <c r="BJ97" s="172" t="s">
        <v>178</v>
      </c>
      <c r="BK97" s="214">
        <v>172459.97</v>
      </c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03" t="s">
        <v>36</v>
      </c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4"/>
    </row>
    <row r="98" spans="1:114" ht="14.25" customHeight="1">
      <c r="A98" s="211" t="s">
        <v>159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3"/>
      <c r="BF98" s="148" t="s">
        <v>67</v>
      </c>
      <c r="BG98" s="168" t="s">
        <v>74</v>
      </c>
      <c r="BH98" s="192" t="s">
        <v>657</v>
      </c>
      <c r="BI98" s="192" t="s">
        <v>658</v>
      </c>
      <c r="BJ98" s="192" t="s">
        <v>166</v>
      </c>
      <c r="BK98" s="214">
        <v>3024</v>
      </c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03" t="s">
        <v>36</v>
      </c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4"/>
    </row>
    <row r="99" spans="1:114" ht="14.25" customHeight="1">
      <c r="A99" s="205" t="s">
        <v>659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7"/>
      <c r="BF99" s="151" t="s">
        <v>69</v>
      </c>
      <c r="BG99" s="170" t="s">
        <v>36</v>
      </c>
      <c r="BH99" s="162"/>
      <c r="BI99" s="152"/>
      <c r="BJ99" s="162" t="s">
        <v>36</v>
      </c>
      <c r="BK99" s="208">
        <f>SUM(BK100:BW108)</f>
        <v>202000</v>
      </c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>
        <f>SUM(BX100:CJ107)</f>
        <v>200000</v>
      </c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>
        <f>SUM(CK100:CW107)</f>
        <v>200000</v>
      </c>
      <c r="CL99" s="208"/>
      <c r="CM99" s="208"/>
      <c r="CN99" s="208"/>
      <c r="CO99" s="208"/>
      <c r="CP99" s="208"/>
      <c r="CQ99" s="208"/>
      <c r="CR99" s="208"/>
      <c r="CS99" s="208"/>
      <c r="CT99" s="208"/>
      <c r="CU99" s="208"/>
      <c r="CV99" s="208"/>
      <c r="CW99" s="208"/>
      <c r="CX99" s="203" t="s">
        <v>36</v>
      </c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4"/>
    </row>
    <row r="100" spans="1:114" ht="14.25" customHeight="1">
      <c r="A100" s="211" t="s">
        <v>659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3"/>
      <c r="BF100" s="148" t="s">
        <v>70</v>
      </c>
      <c r="BG100" s="168" t="s">
        <v>61</v>
      </c>
      <c r="BH100" s="180" t="s">
        <v>596</v>
      </c>
      <c r="BI100" s="149" t="s">
        <v>597</v>
      </c>
      <c r="BJ100" s="155" t="s">
        <v>165</v>
      </c>
      <c r="BK100" s="214">
        <v>72000</v>
      </c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>
        <v>72000</v>
      </c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>
        <v>72000</v>
      </c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03" t="s">
        <v>36</v>
      </c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4"/>
    </row>
    <row r="101" spans="1:114" ht="14.25" customHeight="1">
      <c r="A101" s="211" t="s">
        <v>659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3"/>
      <c r="BF101" s="148" t="s">
        <v>189</v>
      </c>
      <c r="BG101" s="168" t="s">
        <v>62</v>
      </c>
      <c r="BH101" s="180" t="s">
        <v>596</v>
      </c>
      <c r="BI101" s="149" t="s">
        <v>597</v>
      </c>
      <c r="BJ101" s="155" t="s">
        <v>167</v>
      </c>
      <c r="BK101" s="214">
        <v>21744</v>
      </c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>
        <v>21744</v>
      </c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>
        <v>21744</v>
      </c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03" t="s">
        <v>36</v>
      </c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4"/>
    </row>
    <row r="102" spans="1:114" ht="14.25" customHeight="1">
      <c r="A102" s="211" t="s">
        <v>659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3"/>
      <c r="BF102" s="148" t="s">
        <v>190</v>
      </c>
      <c r="BG102" s="168" t="s">
        <v>74</v>
      </c>
      <c r="BH102" s="180" t="s">
        <v>596</v>
      </c>
      <c r="BI102" s="149" t="s">
        <v>597</v>
      </c>
      <c r="BJ102" s="180" t="s">
        <v>169</v>
      </c>
      <c r="BK102" s="214">
        <v>20000</v>
      </c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>
        <v>20000</v>
      </c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>
        <v>20000</v>
      </c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03" t="s">
        <v>36</v>
      </c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/>
      <c r="DJ102" s="204"/>
    </row>
    <row r="103" spans="1:114" ht="14.25" customHeight="1">
      <c r="A103" s="211" t="s">
        <v>659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3"/>
      <c r="BF103" s="148" t="s">
        <v>191</v>
      </c>
      <c r="BG103" s="168" t="s">
        <v>74</v>
      </c>
      <c r="BH103" s="180" t="s">
        <v>596</v>
      </c>
      <c r="BI103" s="149" t="s">
        <v>597</v>
      </c>
      <c r="BJ103" s="180" t="s">
        <v>166</v>
      </c>
      <c r="BK103" s="214">
        <v>20000</v>
      </c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>
        <v>20000</v>
      </c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>
        <v>20000</v>
      </c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03" t="s">
        <v>36</v>
      </c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4"/>
    </row>
    <row r="104" spans="1:114" ht="14.25" customHeight="1">
      <c r="A104" s="211" t="s">
        <v>659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3"/>
      <c r="BF104" s="148" t="s">
        <v>192</v>
      </c>
      <c r="BG104" s="168" t="s">
        <v>74</v>
      </c>
      <c r="BH104" s="180" t="s">
        <v>596</v>
      </c>
      <c r="BI104" s="149" t="s">
        <v>597</v>
      </c>
      <c r="BJ104" s="155" t="s">
        <v>170</v>
      </c>
      <c r="BK104" s="214">
        <v>15000</v>
      </c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>
        <v>15000</v>
      </c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>
        <v>15000</v>
      </c>
      <c r="CL104" s="214"/>
      <c r="CM104" s="214"/>
      <c r="CN104" s="214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03" t="s">
        <v>36</v>
      </c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4"/>
    </row>
    <row r="105" spans="1:114" ht="14.25" customHeight="1">
      <c r="A105" s="211" t="s">
        <v>659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3"/>
      <c r="BF105" s="148" t="s">
        <v>193</v>
      </c>
      <c r="BG105" s="168" t="s">
        <v>74</v>
      </c>
      <c r="BH105" s="180" t="s">
        <v>596</v>
      </c>
      <c r="BI105" s="149" t="s">
        <v>597</v>
      </c>
      <c r="BJ105" s="180" t="s">
        <v>613</v>
      </c>
      <c r="BK105" s="214">
        <v>11256</v>
      </c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>
        <v>11256</v>
      </c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>
        <v>11256</v>
      </c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03" t="s">
        <v>36</v>
      </c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4"/>
    </row>
    <row r="106" spans="1:114" ht="14.25" customHeight="1">
      <c r="A106" s="211" t="s">
        <v>659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3"/>
      <c r="BF106" s="148" t="s">
        <v>614</v>
      </c>
      <c r="BG106" s="168" t="s">
        <v>74</v>
      </c>
      <c r="BH106" s="180" t="s">
        <v>596</v>
      </c>
      <c r="BI106" s="149" t="s">
        <v>597</v>
      </c>
      <c r="BJ106" s="180" t="s">
        <v>179</v>
      </c>
      <c r="BK106" s="214">
        <v>20000</v>
      </c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>
        <v>20000</v>
      </c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>
        <v>20000</v>
      </c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03" t="s">
        <v>36</v>
      </c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4"/>
    </row>
    <row r="107" spans="1:114" ht="14.25" customHeight="1">
      <c r="A107" s="211" t="s">
        <v>659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3"/>
      <c r="BF107" s="148" t="s">
        <v>615</v>
      </c>
      <c r="BG107" s="168" t="s">
        <v>74</v>
      </c>
      <c r="BH107" s="180" t="s">
        <v>596</v>
      </c>
      <c r="BI107" s="149" t="s">
        <v>597</v>
      </c>
      <c r="BJ107" s="180" t="s">
        <v>171</v>
      </c>
      <c r="BK107" s="214">
        <v>20000</v>
      </c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>
        <v>20000</v>
      </c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>
        <v>20000</v>
      </c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03" t="s">
        <v>36</v>
      </c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4"/>
    </row>
    <row r="108" spans="1:114" ht="14.25" customHeight="1">
      <c r="A108" s="211" t="s">
        <v>659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3"/>
      <c r="BF108" s="148" t="s">
        <v>615</v>
      </c>
      <c r="BG108" s="168" t="s">
        <v>667</v>
      </c>
      <c r="BH108" s="195" t="s">
        <v>596</v>
      </c>
      <c r="BI108" s="149" t="s">
        <v>597</v>
      </c>
      <c r="BJ108" s="195" t="s">
        <v>668</v>
      </c>
      <c r="BK108" s="214">
        <v>2000</v>
      </c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>
        <v>0</v>
      </c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>
        <v>0</v>
      </c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03" t="s">
        <v>36</v>
      </c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4"/>
    </row>
    <row r="109" spans="1:114" ht="14.25" customHeight="1">
      <c r="A109" s="205" t="s">
        <v>194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7"/>
      <c r="BF109" s="151" t="s">
        <v>71</v>
      </c>
      <c r="BG109" s="170" t="s">
        <v>36</v>
      </c>
      <c r="BH109" s="162"/>
      <c r="BI109" s="152"/>
      <c r="BJ109" s="162" t="s">
        <v>36</v>
      </c>
      <c r="BK109" s="208">
        <f>SUM(BK110:BW111)</f>
        <v>4001449.6</v>
      </c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>
        <f>SUM(BX110:CJ111)</f>
        <v>4001449.6</v>
      </c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>
        <f>SUM(CK110:CW111)</f>
        <v>4001449.6</v>
      </c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9" t="s">
        <v>36</v>
      </c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10"/>
    </row>
    <row r="110" spans="1:114" ht="14.25" customHeight="1">
      <c r="A110" s="211" t="s">
        <v>194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3"/>
      <c r="BF110" s="148" t="s">
        <v>195</v>
      </c>
      <c r="BG110" s="168" t="s">
        <v>74</v>
      </c>
      <c r="BH110" s="155"/>
      <c r="BI110" s="149" t="s">
        <v>212</v>
      </c>
      <c r="BJ110" s="155" t="s">
        <v>166</v>
      </c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03" t="s">
        <v>36</v>
      </c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4"/>
    </row>
    <row r="111" spans="1:114" ht="14.25" customHeight="1">
      <c r="A111" s="211" t="s">
        <v>194</v>
      </c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3"/>
      <c r="BF111" s="148" t="s">
        <v>196</v>
      </c>
      <c r="BG111" s="168" t="s">
        <v>74</v>
      </c>
      <c r="BH111" s="180" t="s">
        <v>598</v>
      </c>
      <c r="BI111" s="149" t="s">
        <v>597</v>
      </c>
      <c r="BJ111" s="155" t="s">
        <v>178</v>
      </c>
      <c r="BK111" s="214">
        <v>4001449.6</v>
      </c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>
        <v>4001449.6</v>
      </c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>
        <v>4001449.6</v>
      </c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03" t="s">
        <v>36</v>
      </c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4"/>
    </row>
    <row r="112" spans="1:114" ht="14.25" customHeight="1">
      <c r="A112" s="205" t="s">
        <v>197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7"/>
      <c r="BF112" s="151" t="s">
        <v>72</v>
      </c>
      <c r="BG112" s="170" t="s">
        <v>36</v>
      </c>
      <c r="BH112" s="155"/>
      <c r="BI112" s="149"/>
      <c r="BJ112" s="155"/>
      <c r="BK112" s="208">
        <f>SUM(BK113:BW117)</f>
        <v>100000</v>
      </c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>
        <f>SUM(BX113:CJ117)</f>
        <v>100000</v>
      </c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08"/>
      <c r="CJ112" s="208"/>
      <c r="CK112" s="208">
        <f>SUM(CK113:CW117)</f>
        <v>100000</v>
      </c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9" t="s">
        <v>36</v>
      </c>
      <c r="CY112" s="209"/>
      <c r="CZ112" s="209"/>
      <c r="DA112" s="209"/>
      <c r="DB112" s="209"/>
      <c r="DC112" s="209"/>
      <c r="DD112" s="209"/>
      <c r="DE112" s="209"/>
      <c r="DF112" s="209"/>
      <c r="DG112" s="209"/>
      <c r="DH112" s="209"/>
      <c r="DI112" s="209"/>
      <c r="DJ112" s="210"/>
    </row>
    <row r="113" spans="1:114" ht="14.25" customHeight="1">
      <c r="A113" s="211" t="s">
        <v>197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3"/>
      <c r="BF113" s="148" t="s">
        <v>73</v>
      </c>
      <c r="BG113" s="168" t="s">
        <v>74</v>
      </c>
      <c r="BH113" s="180" t="s">
        <v>602</v>
      </c>
      <c r="BI113" s="149" t="s">
        <v>597</v>
      </c>
      <c r="BJ113" s="155" t="s">
        <v>169</v>
      </c>
      <c r="BK113" s="214">
        <v>20000</v>
      </c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>
        <v>20000</v>
      </c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>
        <v>20000</v>
      </c>
      <c r="CL113" s="214"/>
      <c r="CM113" s="214"/>
      <c r="CN113" s="214"/>
      <c r="CO113" s="214"/>
      <c r="CP113" s="214"/>
      <c r="CQ113" s="214"/>
      <c r="CR113" s="214"/>
      <c r="CS113" s="214"/>
      <c r="CT113" s="214"/>
      <c r="CU113" s="214"/>
      <c r="CV113" s="214"/>
      <c r="CW113" s="214"/>
      <c r="CX113" s="203" t="s">
        <v>36</v>
      </c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4"/>
    </row>
    <row r="114" spans="1:114" ht="14.25" customHeight="1">
      <c r="A114" s="211" t="s">
        <v>197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3"/>
      <c r="BF114" s="148" t="s">
        <v>198</v>
      </c>
      <c r="BG114" s="168" t="s">
        <v>74</v>
      </c>
      <c r="BH114" s="180" t="s">
        <v>602</v>
      </c>
      <c r="BI114" s="149" t="s">
        <v>597</v>
      </c>
      <c r="BJ114" s="155" t="s">
        <v>166</v>
      </c>
      <c r="BK114" s="214">
        <v>20000</v>
      </c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>
        <v>20000</v>
      </c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>
        <v>20000</v>
      </c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03" t="s">
        <v>36</v>
      </c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4"/>
    </row>
    <row r="115" spans="1:114" ht="14.25" customHeight="1">
      <c r="A115" s="211" t="s">
        <v>197</v>
      </c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3"/>
      <c r="BF115" s="148" t="s">
        <v>199</v>
      </c>
      <c r="BG115" s="168" t="s">
        <v>74</v>
      </c>
      <c r="BH115" s="180" t="s">
        <v>602</v>
      </c>
      <c r="BI115" s="149" t="s">
        <v>597</v>
      </c>
      <c r="BJ115" s="180" t="s">
        <v>613</v>
      </c>
      <c r="BK115" s="214">
        <v>20000</v>
      </c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>
        <v>20000</v>
      </c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>
        <v>20000</v>
      </c>
      <c r="CL115" s="214"/>
      <c r="CM115" s="214"/>
      <c r="CN115" s="214"/>
      <c r="CO115" s="214"/>
      <c r="CP115" s="214"/>
      <c r="CQ115" s="214"/>
      <c r="CR115" s="214"/>
      <c r="CS115" s="214"/>
      <c r="CT115" s="214"/>
      <c r="CU115" s="214"/>
      <c r="CV115" s="214"/>
      <c r="CW115" s="214"/>
      <c r="CX115" s="203" t="s">
        <v>36</v>
      </c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4"/>
    </row>
    <row r="116" spans="1:114" ht="14.25" customHeight="1">
      <c r="A116" s="211" t="s">
        <v>197</v>
      </c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3"/>
      <c r="BF116" s="148" t="s">
        <v>200</v>
      </c>
      <c r="BG116" s="168" t="s">
        <v>74</v>
      </c>
      <c r="BH116" s="180" t="s">
        <v>602</v>
      </c>
      <c r="BI116" s="149" t="s">
        <v>597</v>
      </c>
      <c r="BJ116" s="180" t="s">
        <v>179</v>
      </c>
      <c r="BK116" s="214">
        <v>20000</v>
      </c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>
        <v>20000</v>
      </c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>
        <v>20000</v>
      </c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03" t="s">
        <v>36</v>
      </c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4"/>
    </row>
    <row r="117" spans="1:114" ht="14.25" customHeight="1">
      <c r="A117" s="211" t="s">
        <v>197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3"/>
      <c r="BF117" s="148" t="s">
        <v>616</v>
      </c>
      <c r="BG117" s="168" t="s">
        <v>74</v>
      </c>
      <c r="BH117" s="180" t="s">
        <v>602</v>
      </c>
      <c r="BI117" s="149" t="s">
        <v>597</v>
      </c>
      <c r="BJ117" s="180" t="s">
        <v>171</v>
      </c>
      <c r="BK117" s="214">
        <v>20000</v>
      </c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>
        <v>20000</v>
      </c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4">
        <v>20000</v>
      </c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03" t="s">
        <v>36</v>
      </c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4"/>
    </row>
    <row r="118" spans="1:114" ht="14.25" customHeight="1">
      <c r="A118" s="205" t="s">
        <v>201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7"/>
      <c r="BF118" s="151" t="s">
        <v>202</v>
      </c>
      <c r="BG118" s="170" t="s">
        <v>36</v>
      </c>
      <c r="BH118" s="162"/>
      <c r="BI118" s="149"/>
      <c r="BJ118" s="162" t="s">
        <v>36</v>
      </c>
      <c r="BK118" s="208">
        <f>SUM(BK119:BW119)</f>
        <v>0</v>
      </c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>
        <f>SUM(BX119:CJ119)</f>
        <v>0</v>
      </c>
      <c r="BY118" s="208"/>
      <c r="BZ118" s="208"/>
      <c r="CA118" s="208"/>
      <c r="CB118" s="208"/>
      <c r="CC118" s="208"/>
      <c r="CD118" s="208"/>
      <c r="CE118" s="208"/>
      <c r="CF118" s="208"/>
      <c r="CG118" s="208"/>
      <c r="CH118" s="208"/>
      <c r="CI118" s="208"/>
      <c r="CJ118" s="208"/>
      <c r="CK118" s="208">
        <f>SUM(CK119:CW119)</f>
        <v>0</v>
      </c>
      <c r="CL118" s="208"/>
      <c r="CM118" s="208"/>
      <c r="CN118" s="208"/>
      <c r="CO118" s="208"/>
      <c r="CP118" s="208"/>
      <c r="CQ118" s="208"/>
      <c r="CR118" s="208"/>
      <c r="CS118" s="208"/>
      <c r="CT118" s="208"/>
      <c r="CU118" s="208"/>
      <c r="CV118" s="208"/>
      <c r="CW118" s="208"/>
      <c r="CX118" s="209" t="s">
        <v>36</v>
      </c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10"/>
    </row>
    <row r="119" spans="1:114" ht="14.25" customHeight="1">
      <c r="A119" s="211" t="s">
        <v>201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3"/>
      <c r="BF119" s="148" t="s">
        <v>203</v>
      </c>
      <c r="BG119" s="168" t="s">
        <v>74</v>
      </c>
      <c r="BH119" s="155"/>
      <c r="BI119" s="149" t="s">
        <v>212</v>
      </c>
      <c r="BJ119" s="155" t="s">
        <v>169</v>
      </c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03" t="s">
        <v>36</v>
      </c>
      <c r="CY119" s="203"/>
      <c r="CZ119" s="203"/>
      <c r="DA119" s="203"/>
      <c r="DB119" s="203"/>
      <c r="DC119" s="203"/>
      <c r="DD119" s="203"/>
      <c r="DE119" s="203"/>
      <c r="DF119" s="203"/>
      <c r="DG119" s="203"/>
      <c r="DH119" s="203"/>
      <c r="DI119" s="203"/>
      <c r="DJ119" s="204"/>
    </row>
    <row r="120" spans="1:114" ht="22.5" customHeight="1">
      <c r="A120" s="205" t="s">
        <v>204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7"/>
      <c r="BF120" s="151" t="s">
        <v>205</v>
      </c>
      <c r="BG120" s="170" t="s">
        <v>36</v>
      </c>
      <c r="BH120" s="162"/>
      <c r="BI120" s="149"/>
      <c r="BJ120" s="162" t="s">
        <v>36</v>
      </c>
      <c r="BK120" s="208">
        <f>SUM(BK121:BW121)</f>
        <v>0</v>
      </c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>
        <f>SUM(BX121:CJ121)</f>
        <v>0</v>
      </c>
      <c r="BY120" s="208"/>
      <c r="BZ120" s="208"/>
      <c r="CA120" s="208"/>
      <c r="CB120" s="208"/>
      <c r="CC120" s="208"/>
      <c r="CD120" s="208"/>
      <c r="CE120" s="208"/>
      <c r="CF120" s="208"/>
      <c r="CG120" s="208"/>
      <c r="CH120" s="208"/>
      <c r="CI120" s="208"/>
      <c r="CJ120" s="208"/>
      <c r="CK120" s="208">
        <f>SUM(CK121:CW121)</f>
        <v>0</v>
      </c>
      <c r="CL120" s="208"/>
      <c r="CM120" s="208"/>
      <c r="CN120" s="208"/>
      <c r="CO120" s="208"/>
      <c r="CP120" s="208"/>
      <c r="CQ120" s="208"/>
      <c r="CR120" s="208"/>
      <c r="CS120" s="208"/>
      <c r="CT120" s="208"/>
      <c r="CU120" s="208"/>
      <c r="CV120" s="208"/>
      <c r="CW120" s="208"/>
      <c r="CX120" s="209" t="s">
        <v>36</v>
      </c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10"/>
    </row>
    <row r="121" spans="1:114" ht="22.5" customHeight="1">
      <c r="A121" s="211" t="s">
        <v>204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3"/>
      <c r="BF121" s="148" t="s">
        <v>206</v>
      </c>
      <c r="BG121" s="168" t="s">
        <v>74</v>
      </c>
      <c r="BH121" s="155"/>
      <c r="BI121" s="149" t="s">
        <v>212</v>
      </c>
      <c r="BJ121" s="155" t="s">
        <v>168</v>
      </c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4"/>
      <c r="CT121" s="214"/>
      <c r="CU121" s="214"/>
      <c r="CV121" s="214"/>
      <c r="CW121" s="214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/>
      <c r="DH121" s="203"/>
      <c r="DI121" s="203"/>
      <c r="DJ121" s="204"/>
    </row>
    <row r="122" spans="1:114" ht="22.5" customHeight="1">
      <c r="A122" s="205" t="s">
        <v>660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7"/>
      <c r="BF122" s="151" t="s">
        <v>207</v>
      </c>
      <c r="BG122" s="170" t="s">
        <v>36</v>
      </c>
      <c r="BH122" s="180"/>
      <c r="BI122" s="149"/>
      <c r="BJ122" s="162" t="s">
        <v>36</v>
      </c>
      <c r="BK122" s="208">
        <f>SUM(BK123:BW127)</f>
        <v>100000</v>
      </c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>
        <f>SUM(BX123:CJ127)</f>
        <v>90000</v>
      </c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>
        <f>SUM(CK123:CW127)</f>
        <v>90000</v>
      </c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9" t="s">
        <v>36</v>
      </c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10"/>
    </row>
    <row r="123" spans="1:114" ht="22.5" customHeight="1">
      <c r="A123" s="211" t="s">
        <v>660</v>
      </c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3"/>
      <c r="BF123" s="148" t="s">
        <v>617</v>
      </c>
      <c r="BG123" s="167" t="s">
        <v>74</v>
      </c>
      <c r="BH123" s="180" t="s">
        <v>601</v>
      </c>
      <c r="BI123" s="149" t="s">
        <v>597</v>
      </c>
      <c r="BJ123" s="149" t="s">
        <v>169</v>
      </c>
      <c r="BK123" s="214">
        <v>20000</v>
      </c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>
        <v>20000</v>
      </c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>
        <v>20000</v>
      </c>
      <c r="CL123" s="214"/>
      <c r="CM123" s="214"/>
      <c r="CN123" s="214"/>
      <c r="CO123" s="214"/>
      <c r="CP123" s="214"/>
      <c r="CQ123" s="214"/>
      <c r="CR123" s="214"/>
      <c r="CS123" s="214"/>
      <c r="CT123" s="214"/>
      <c r="CU123" s="214"/>
      <c r="CV123" s="214"/>
      <c r="CW123" s="214"/>
      <c r="CX123" s="203" t="s">
        <v>36</v>
      </c>
      <c r="CY123" s="203"/>
      <c r="CZ123" s="203"/>
      <c r="DA123" s="203"/>
      <c r="DB123" s="203"/>
      <c r="DC123" s="203"/>
      <c r="DD123" s="203"/>
      <c r="DE123" s="203"/>
      <c r="DF123" s="203"/>
      <c r="DG123" s="203"/>
      <c r="DH123" s="203"/>
      <c r="DI123" s="203"/>
      <c r="DJ123" s="204"/>
    </row>
    <row r="124" spans="1:114" ht="22.5" customHeight="1">
      <c r="A124" s="211" t="s">
        <v>660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3"/>
      <c r="BF124" s="148" t="s">
        <v>208</v>
      </c>
      <c r="BG124" s="167" t="s">
        <v>74</v>
      </c>
      <c r="BH124" s="180" t="s">
        <v>601</v>
      </c>
      <c r="BI124" s="149" t="s">
        <v>597</v>
      </c>
      <c r="BJ124" s="149" t="s">
        <v>166</v>
      </c>
      <c r="BK124" s="214">
        <v>30000</v>
      </c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>
        <v>20000</v>
      </c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>
        <v>20000</v>
      </c>
      <c r="CL124" s="214"/>
      <c r="CM124" s="214"/>
      <c r="CN124" s="214"/>
      <c r="CO124" s="214"/>
      <c r="CP124" s="214"/>
      <c r="CQ124" s="214"/>
      <c r="CR124" s="214"/>
      <c r="CS124" s="214"/>
      <c r="CT124" s="214"/>
      <c r="CU124" s="214"/>
      <c r="CV124" s="214"/>
      <c r="CW124" s="214"/>
      <c r="CX124" s="203" t="s">
        <v>36</v>
      </c>
      <c r="CY124" s="203"/>
      <c r="CZ124" s="203"/>
      <c r="DA124" s="203"/>
      <c r="DB124" s="203"/>
      <c r="DC124" s="203"/>
      <c r="DD124" s="203"/>
      <c r="DE124" s="203"/>
      <c r="DF124" s="203"/>
      <c r="DG124" s="203"/>
      <c r="DH124" s="203"/>
      <c r="DI124" s="203"/>
      <c r="DJ124" s="204"/>
    </row>
    <row r="125" spans="1:114" ht="22.5" customHeight="1">
      <c r="A125" s="211" t="s">
        <v>660</v>
      </c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3"/>
      <c r="BF125" s="148" t="s">
        <v>209</v>
      </c>
      <c r="BG125" s="167" t="s">
        <v>74</v>
      </c>
      <c r="BH125" s="180" t="s">
        <v>601</v>
      </c>
      <c r="BI125" s="149" t="s">
        <v>597</v>
      </c>
      <c r="BJ125" s="149" t="s">
        <v>170</v>
      </c>
      <c r="BK125" s="214">
        <v>20000</v>
      </c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>
        <v>20000</v>
      </c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>
        <v>20000</v>
      </c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4"/>
      <c r="CV125" s="214"/>
      <c r="CW125" s="214"/>
      <c r="CX125" s="203" t="s">
        <v>36</v>
      </c>
      <c r="CY125" s="203"/>
      <c r="CZ125" s="203"/>
      <c r="DA125" s="203"/>
      <c r="DB125" s="203"/>
      <c r="DC125" s="203"/>
      <c r="DD125" s="203"/>
      <c r="DE125" s="203"/>
      <c r="DF125" s="203"/>
      <c r="DG125" s="203"/>
      <c r="DH125" s="203"/>
      <c r="DI125" s="203"/>
      <c r="DJ125" s="204"/>
    </row>
    <row r="126" spans="1:114" ht="22.5" customHeight="1">
      <c r="A126" s="211" t="s">
        <v>660</v>
      </c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3"/>
      <c r="BF126" s="148" t="s">
        <v>210</v>
      </c>
      <c r="BG126" s="167" t="s">
        <v>74</v>
      </c>
      <c r="BH126" s="180" t="s">
        <v>601</v>
      </c>
      <c r="BI126" s="149" t="s">
        <v>597</v>
      </c>
      <c r="BJ126" s="149" t="s">
        <v>179</v>
      </c>
      <c r="BK126" s="214">
        <v>10000</v>
      </c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>
        <v>10000</v>
      </c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>
        <v>10000</v>
      </c>
      <c r="CL126" s="214"/>
      <c r="CM126" s="214"/>
      <c r="CN126" s="214"/>
      <c r="CO126" s="214"/>
      <c r="CP126" s="214"/>
      <c r="CQ126" s="214"/>
      <c r="CR126" s="214"/>
      <c r="CS126" s="214"/>
      <c r="CT126" s="214"/>
      <c r="CU126" s="214"/>
      <c r="CV126" s="214"/>
      <c r="CW126" s="214"/>
      <c r="CX126" s="203" t="s">
        <v>36</v>
      </c>
      <c r="CY126" s="203"/>
      <c r="CZ126" s="203"/>
      <c r="DA126" s="203"/>
      <c r="DB126" s="203"/>
      <c r="DC126" s="203"/>
      <c r="DD126" s="203"/>
      <c r="DE126" s="203"/>
      <c r="DF126" s="203"/>
      <c r="DG126" s="203"/>
      <c r="DH126" s="203"/>
      <c r="DI126" s="203"/>
      <c r="DJ126" s="204"/>
    </row>
    <row r="127" spans="1:114" ht="22.5" customHeight="1">
      <c r="A127" s="211" t="s">
        <v>660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3"/>
      <c r="BF127" s="148" t="s">
        <v>211</v>
      </c>
      <c r="BG127" s="167" t="s">
        <v>74</v>
      </c>
      <c r="BH127" s="180" t="s">
        <v>601</v>
      </c>
      <c r="BI127" s="149" t="s">
        <v>597</v>
      </c>
      <c r="BJ127" s="149" t="s">
        <v>171</v>
      </c>
      <c r="BK127" s="214">
        <v>20000</v>
      </c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>
        <v>20000</v>
      </c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>
        <v>20000</v>
      </c>
      <c r="CL127" s="214"/>
      <c r="CM127" s="214"/>
      <c r="CN127" s="214"/>
      <c r="CO127" s="214"/>
      <c r="CP127" s="214"/>
      <c r="CQ127" s="214"/>
      <c r="CR127" s="214"/>
      <c r="CS127" s="214"/>
      <c r="CT127" s="214"/>
      <c r="CU127" s="214"/>
      <c r="CV127" s="214"/>
      <c r="CW127" s="214"/>
      <c r="CX127" s="203" t="s">
        <v>36</v>
      </c>
      <c r="CY127" s="203"/>
      <c r="CZ127" s="203"/>
      <c r="DA127" s="203"/>
      <c r="DB127" s="203"/>
      <c r="DC127" s="203"/>
      <c r="DD127" s="203"/>
      <c r="DE127" s="203"/>
      <c r="DF127" s="203"/>
      <c r="DG127" s="203"/>
      <c r="DH127" s="203"/>
      <c r="DI127" s="203"/>
      <c r="DJ127" s="204"/>
    </row>
    <row r="128" spans="1:114" ht="15" customHeight="1">
      <c r="A128" s="205" t="s">
        <v>661</v>
      </c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7"/>
      <c r="BF128" s="151" t="s">
        <v>76</v>
      </c>
      <c r="BG128" s="170" t="s">
        <v>36</v>
      </c>
      <c r="BH128" s="180"/>
      <c r="BI128" s="149"/>
      <c r="BJ128" s="162" t="s">
        <v>36</v>
      </c>
      <c r="BK128" s="208">
        <f>SUM(BK129:BW131)</f>
        <v>150000</v>
      </c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>
        <f>SUM(BX129:CJ131)</f>
        <v>150000</v>
      </c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>
        <f>SUM(CK129:CW131)</f>
        <v>150000</v>
      </c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9" t="s">
        <v>36</v>
      </c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10"/>
    </row>
    <row r="129" spans="1:114" ht="16.5" customHeight="1">
      <c r="A129" s="211" t="s">
        <v>661</v>
      </c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3"/>
      <c r="BF129" s="148" t="s">
        <v>78</v>
      </c>
      <c r="BG129" s="167" t="s">
        <v>74</v>
      </c>
      <c r="BH129" s="180" t="s">
        <v>599</v>
      </c>
      <c r="BI129" s="149" t="s">
        <v>597</v>
      </c>
      <c r="BJ129" s="149" t="s">
        <v>178</v>
      </c>
      <c r="BK129" s="214">
        <v>150000</v>
      </c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>
        <v>150000</v>
      </c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>
        <v>150000</v>
      </c>
      <c r="CL129" s="214"/>
      <c r="CM129" s="214"/>
      <c r="CN129" s="214"/>
      <c r="CO129" s="214"/>
      <c r="CP129" s="214"/>
      <c r="CQ129" s="214"/>
      <c r="CR129" s="214"/>
      <c r="CS129" s="214"/>
      <c r="CT129" s="214"/>
      <c r="CU129" s="214"/>
      <c r="CV129" s="214"/>
      <c r="CW129" s="214"/>
      <c r="CX129" s="203" t="s">
        <v>36</v>
      </c>
      <c r="CY129" s="203"/>
      <c r="CZ129" s="203"/>
      <c r="DA129" s="203"/>
      <c r="DB129" s="203"/>
      <c r="DC129" s="203"/>
      <c r="DD129" s="203"/>
      <c r="DE129" s="203"/>
      <c r="DF129" s="203"/>
      <c r="DG129" s="203"/>
      <c r="DH129" s="203"/>
      <c r="DI129" s="203"/>
      <c r="DJ129" s="204"/>
    </row>
    <row r="130" spans="1:114" ht="11.25">
      <c r="A130" s="231" t="s">
        <v>471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  <c r="AH130" s="231"/>
      <c r="AI130" s="231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2"/>
      <c r="BF130" s="151" t="s">
        <v>76</v>
      </c>
      <c r="BG130" s="152" t="s">
        <v>77</v>
      </c>
      <c r="BH130" s="142"/>
      <c r="BI130" s="152"/>
      <c r="BJ130" s="160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03" t="s">
        <v>36</v>
      </c>
      <c r="CY130" s="203"/>
      <c r="CZ130" s="203"/>
      <c r="DA130" s="203"/>
      <c r="DB130" s="203"/>
      <c r="DC130" s="203"/>
      <c r="DD130" s="203"/>
      <c r="DE130" s="203"/>
      <c r="DF130" s="203"/>
      <c r="DG130" s="203"/>
      <c r="DH130" s="203"/>
      <c r="DI130" s="203"/>
      <c r="DJ130" s="204"/>
    </row>
    <row r="131" spans="1:114" ht="11.25">
      <c r="A131" s="234" t="s">
        <v>472</v>
      </c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5"/>
      <c r="AW131" s="235"/>
      <c r="AX131" s="235"/>
      <c r="AY131" s="235"/>
      <c r="AZ131" s="235"/>
      <c r="BA131" s="235"/>
      <c r="BB131" s="235"/>
      <c r="BC131" s="235"/>
      <c r="BD131" s="235"/>
      <c r="BE131" s="236"/>
      <c r="BF131" s="148" t="s">
        <v>78</v>
      </c>
      <c r="BG131" s="149"/>
      <c r="BH131" s="142"/>
      <c r="BI131" s="149"/>
      <c r="BJ131" s="160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4"/>
      <c r="CT131" s="214"/>
      <c r="CU131" s="214"/>
      <c r="CV131" s="214"/>
      <c r="CW131" s="214"/>
      <c r="CX131" s="203" t="s">
        <v>36</v>
      </c>
      <c r="CY131" s="203"/>
      <c r="CZ131" s="203"/>
      <c r="DA131" s="203"/>
      <c r="DB131" s="203"/>
      <c r="DC131" s="203"/>
      <c r="DD131" s="203"/>
      <c r="DE131" s="203"/>
      <c r="DF131" s="203"/>
      <c r="DG131" s="203"/>
      <c r="DH131" s="203"/>
      <c r="DI131" s="203"/>
      <c r="DJ131" s="204"/>
    </row>
    <row r="132" spans="1:114" ht="11.25">
      <c r="A132" s="234" t="s">
        <v>473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6"/>
      <c r="BF132" s="148" t="s">
        <v>79</v>
      </c>
      <c r="BG132" s="149"/>
      <c r="BH132" s="142"/>
      <c r="BI132" s="149"/>
      <c r="BJ132" s="160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03" t="s">
        <v>36</v>
      </c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4"/>
    </row>
    <row r="133" spans="1:114" ht="11.25">
      <c r="A133" s="234" t="s">
        <v>474</v>
      </c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  <c r="AZ133" s="235"/>
      <c r="BA133" s="235"/>
      <c r="BB133" s="235"/>
      <c r="BC133" s="235"/>
      <c r="BD133" s="235"/>
      <c r="BE133" s="236"/>
      <c r="BF133" s="148" t="s">
        <v>80</v>
      </c>
      <c r="BG133" s="149"/>
      <c r="BH133" s="142"/>
      <c r="BI133" s="149"/>
      <c r="BJ133" s="160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03" t="s">
        <v>36</v>
      </c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4"/>
    </row>
    <row r="134" spans="1:114" ht="11.25">
      <c r="A134" s="231" t="s">
        <v>475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2"/>
      <c r="BF134" s="151" t="s">
        <v>81</v>
      </c>
      <c r="BG134" s="152" t="s">
        <v>36</v>
      </c>
      <c r="BH134" s="142"/>
      <c r="BI134" s="152"/>
      <c r="BJ134" s="160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03" t="s">
        <v>36</v>
      </c>
      <c r="CY134" s="203"/>
      <c r="CZ134" s="203"/>
      <c r="DA134" s="203"/>
      <c r="DB134" s="203"/>
      <c r="DC134" s="203"/>
      <c r="DD134" s="203"/>
      <c r="DE134" s="203"/>
      <c r="DF134" s="203"/>
      <c r="DG134" s="203"/>
      <c r="DH134" s="203"/>
      <c r="DI134" s="203"/>
      <c r="DJ134" s="204"/>
    </row>
    <row r="135" spans="1:114" ht="30" customHeight="1">
      <c r="A135" s="222" t="s">
        <v>82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148" t="s">
        <v>83</v>
      </c>
      <c r="BG135" s="20" t="s">
        <v>84</v>
      </c>
      <c r="BH135" s="142"/>
      <c r="BI135" s="149"/>
      <c r="BJ135" s="160"/>
      <c r="BK135" s="228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  <c r="BW135" s="230"/>
      <c r="BX135" s="228"/>
      <c r="BY135" s="229"/>
      <c r="BZ135" s="229"/>
      <c r="CA135" s="229"/>
      <c r="CB135" s="229"/>
      <c r="CC135" s="229"/>
      <c r="CD135" s="229"/>
      <c r="CE135" s="229"/>
      <c r="CF135" s="229"/>
      <c r="CG135" s="229"/>
      <c r="CH135" s="229"/>
      <c r="CI135" s="229"/>
      <c r="CJ135" s="230"/>
      <c r="CK135" s="228"/>
      <c r="CL135" s="229"/>
      <c r="CM135" s="229"/>
      <c r="CN135" s="229"/>
      <c r="CO135" s="229"/>
      <c r="CP135" s="229"/>
      <c r="CQ135" s="229"/>
      <c r="CR135" s="229"/>
      <c r="CS135" s="229"/>
      <c r="CT135" s="229"/>
      <c r="CU135" s="229"/>
      <c r="CV135" s="229"/>
      <c r="CW135" s="230"/>
      <c r="CX135" s="228" t="s">
        <v>36</v>
      </c>
      <c r="CY135" s="229"/>
      <c r="CZ135" s="229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33"/>
    </row>
    <row r="136" spans="1:114" ht="11.25" customHeight="1" thickBot="1">
      <c r="A136" s="222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144"/>
      <c r="BG136" s="20"/>
      <c r="BH136" s="145"/>
      <c r="BI136" s="20"/>
      <c r="BJ136" s="163"/>
      <c r="BK136" s="224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6"/>
      <c r="BX136" s="224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6"/>
      <c r="CK136" s="224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6"/>
      <c r="CX136" s="224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7"/>
    </row>
  </sheetData>
  <sheetProtection/>
  <mergeCells count="600">
    <mergeCell ref="A108:BE108"/>
    <mergeCell ref="BK108:BW108"/>
    <mergeCell ref="BX108:CJ108"/>
    <mergeCell ref="CK108:CW108"/>
    <mergeCell ref="CX108:DJ108"/>
    <mergeCell ref="CX98:DJ98"/>
    <mergeCell ref="CK99:CW99"/>
    <mergeCell ref="CX99:DJ99"/>
    <mergeCell ref="CX101:DJ101"/>
    <mergeCell ref="A100:BE100"/>
    <mergeCell ref="A84:BE84"/>
    <mergeCell ref="BK84:BW84"/>
    <mergeCell ref="BX84:CJ84"/>
    <mergeCell ref="CK84:CW84"/>
    <mergeCell ref="CX84:DJ84"/>
    <mergeCell ref="CX85:DJ85"/>
    <mergeCell ref="A87:BE87"/>
    <mergeCell ref="BK87:BW87"/>
    <mergeCell ref="BX87:CJ87"/>
    <mergeCell ref="A74:BE74"/>
    <mergeCell ref="BK74:BW74"/>
    <mergeCell ref="BX74:CJ74"/>
    <mergeCell ref="A79:BE79"/>
    <mergeCell ref="BK79:BW79"/>
    <mergeCell ref="BX79:CJ79"/>
    <mergeCell ref="A83:BE83"/>
    <mergeCell ref="CK74:CW74"/>
    <mergeCell ref="CX74:DJ74"/>
    <mergeCell ref="A72:BE72"/>
    <mergeCell ref="BK72:BW72"/>
    <mergeCell ref="BX72:CJ72"/>
    <mergeCell ref="CK72:CW72"/>
    <mergeCell ref="CX72:DJ72"/>
    <mergeCell ref="A73:BE73"/>
    <mergeCell ref="BK73:BW73"/>
    <mergeCell ref="BX73:CJ73"/>
    <mergeCell ref="CK73:CW73"/>
    <mergeCell ref="CX73:DJ73"/>
    <mergeCell ref="BH13:BJ13"/>
    <mergeCell ref="BG26:BG28"/>
    <mergeCell ref="BF26:BF28"/>
    <mergeCell ref="BK26:DJ26"/>
    <mergeCell ref="CK51:CW51"/>
    <mergeCell ref="CX51:DJ51"/>
    <mergeCell ref="BX43:CJ43"/>
    <mergeCell ref="CK43:CW43"/>
    <mergeCell ref="BO2:DJ2"/>
    <mergeCell ref="BR1:DJ1"/>
    <mergeCell ref="BH55:BH56"/>
    <mergeCell ref="BI55:BI56"/>
    <mergeCell ref="BJ55:BJ56"/>
    <mergeCell ref="CB7:DJ7"/>
    <mergeCell ref="CB8:DJ8"/>
    <mergeCell ref="CB9:CN9"/>
    <mergeCell ref="CQ9:DJ9"/>
    <mergeCell ref="CB4:DJ4"/>
    <mergeCell ref="CB5:DJ5"/>
    <mergeCell ref="CB6:DJ6"/>
    <mergeCell ref="BX51:CJ51"/>
    <mergeCell ref="AL14:AM14"/>
    <mergeCell ref="A51:BE51"/>
    <mergeCell ref="BK51:BW51"/>
    <mergeCell ref="A43:BE43"/>
    <mergeCell ref="BK43:BW43"/>
    <mergeCell ref="AQ14:BF14"/>
    <mergeCell ref="BH14:BJ14"/>
    <mergeCell ref="CX20:DJ20"/>
    <mergeCell ref="CB10:CN10"/>
    <mergeCell ref="CQ10:DJ10"/>
    <mergeCell ref="CB11:CC11"/>
    <mergeCell ref="CD11:CF11"/>
    <mergeCell ref="CG11:CH11"/>
    <mergeCell ref="CJ11:CX11"/>
    <mergeCell ref="CY11:DA11"/>
    <mergeCell ref="DB11:DD11"/>
    <mergeCell ref="CX21:DJ21"/>
    <mergeCell ref="CX14:DJ15"/>
    <mergeCell ref="A17:AA17"/>
    <mergeCell ref="CX17:DJ17"/>
    <mergeCell ref="AB18:BU18"/>
    <mergeCell ref="CX18:DJ18"/>
    <mergeCell ref="AN14:AP14"/>
    <mergeCell ref="CX19:DJ19"/>
    <mergeCell ref="AO16:AR16"/>
    <mergeCell ref="CX16:DJ16"/>
    <mergeCell ref="CX22:DJ22"/>
    <mergeCell ref="A24:DJ24"/>
    <mergeCell ref="A26:BE28"/>
    <mergeCell ref="CQ27:CS27"/>
    <mergeCell ref="CT27:CW27"/>
    <mergeCell ref="CX27:DJ28"/>
    <mergeCell ref="BK28:BW28"/>
    <mergeCell ref="BT27:BW27"/>
    <mergeCell ref="BX27:CC27"/>
    <mergeCell ref="CD27:CF27"/>
    <mergeCell ref="AS16:AU16"/>
    <mergeCell ref="AV16:AW16"/>
    <mergeCell ref="AY16:BF16"/>
    <mergeCell ref="K21:BU21"/>
    <mergeCell ref="BK27:BP27"/>
    <mergeCell ref="CG27:CJ27"/>
    <mergeCell ref="CK27:CP27"/>
    <mergeCell ref="A29:BE29"/>
    <mergeCell ref="BK29:BW29"/>
    <mergeCell ref="BX29:CJ29"/>
    <mergeCell ref="CK29:CW29"/>
    <mergeCell ref="BX28:CJ28"/>
    <mergeCell ref="CK28:CW28"/>
    <mergeCell ref="BQ27:BS27"/>
    <mergeCell ref="BK30:BW30"/>
    <mergeCell ref="BX30:CJ30"/>
    <mergeCell ref="CK30:CW30"/>
    <mergeCell ref="BK31:BW31"/>
    <mergeCell ref="BX31:CJ31"/>
    <mergeCell ref="CK31:CW31"/>
    <mergeCell ref="CX29:DJ29"/>
    <mergeCell ref="CX30:DJ30"/>
    <mergeCell ref="CX31:DJ31"/>
    <mergeCell ref="A32:BE32"/>
    <mergeCell ref="BK32:BW32"/>
    <mergeCell ref="BX32:CJ32"/>
    <mergeCell ref="CK32:CW32"/>
    <mergeCell ref="CX32:DJ32"/>
    <mergeCell ref="A31:BE31"/>
    <mergeCell ref="A30:BE30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CX36:DJ36"/>
    <mergeCell ref="A35:BE35"/>
    <mergeCell ref="BK35:BW35"/>
    <mergeCell ref="BX35:CJ35"/>
    <mergeCell ref="CK35:CW35"/>
    <mergeCell ref="CK34:CW34"/>
    <mergeCell ref="CX34:DJ34"/>
    <mergeCell ref="A37:BE37"/>
    <mergeCell ref="BK37:BW37"/>
    <mergeCell ref="BX37:CJ37"/>
    <mergeCell ref="CK37:CW37"/>
    <mergeCell ref="CX35:DJ35"/>
    <mergeCell ref="A36:BE36"/>
    <mergeCell ref="BK36:BW36"/>
    <mergeCell ref="BX36:CJ36"/>
    <mergeCell ref="CX37:DJ37"/>
    <mergeCell ref="CK36:CW36"/>
    <mergeCell ref="CX40:DJ40"/>
    <mergeCell ref="A39:BE39"/>
    <mergeCell ref="BK39:BW39"/>
    <mergeCell ref="BX39:CJ39"/>
    <mergeCell ref="CK39:CW39"/>
    <mergeCell ref="A38:BE38"/>
    <mergeCell ref="BK38:BW38"/>
    <mergeCell ref="BX38:CJ38"/>
    <mergeCell ref="CK38:CW38"/>
    <mergeCell ref="CX38:DJ38"/>
    <mergeCell ref="A41:BE41"/>
    <mergeCell ref="BK41:BW41"/>
    <mergeCell ref="BX41:CJ41"/>
    <mergeCell ref="CK41:CW41"/>
    <mergeCell ref="CX39:DJ39"/>
    <mergeCell ref="A40:BE40"/>
    <mergeCell ref="BK40:BW40"/>
    <mergeCell ref="BX40:CJ40"/>
    <mergeCell ref="CX41:DJ41"/>
    <mergeCell ref="CK40:CW40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6:BE46"/>
    <mergeCell ref="BK46:BW46"/>
    <mergeCell ref="BX46:CJ46"/>
    <mergeCell ref="CX47:DJ47"/>
    <mergeCell ref="CK46:CW46"/>
    <mergeCell ref="CX46:DJ46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A52:BE52"/>
    <mergeCell ref="BK52:BW52"/>
    <mergeCell ref="BX52:CJ52"/>
    <mergeCell ref="CK52:CW52"/>
    <mergeCell ref="CX50:DJ50"/>
    <mergeCell ref="CX52:DJ52"/>
    <mergeCell ref="A50:BE50"/>
    <mergeCell ref="BK50:BW50"/>
    <mergeCell ref="BX50:CJ50"/>
    <mergeCell ref="CK50:CW50"/>
    <mergeCell ref="CX53:DJ53"/>
    <mergeCell ref="A54:BE54"/>
    <mergeCell ref="BK54:BW54"/>
    <mergeCell ref="BX54:CJ54"/>
    <mergeCell ref="CK54:CW54"/>
    <mergeCell ref="CX54:DJ54"/>
    <mergeCell ref="A53:BE53"/>
    <mergeCell ref="BK53:BW53"/>
    <mergeCell ref="BX53:CJ53"/>
    <mergeCell ref="CK53:CW53"/>
    <mergeCell ref="A58:BE58"/>
    <mergeCell ref="A55:BE55"/>
    <mergeCell ref="BF55:BF56"/>
    <mergeCell ref="BG55:BG56"/>
    <mergeCell ref="BK55:BW56"/>
    <mergeCell ref="BX55:CJ56"/>
    <mergeCell ref="A56:BE56"/>
    <mergeCell ref="A64:BE64"/>
    <mergeCell ref="BK64:BW64"/>
    <mergeCell ref="BX64:CJ64"/>
    <mergeCell ref="CK64:CW64"/>
    <mergeCell ref="CX64:DJ64"/>
    <mergeCell ref="A57:BE57"/>
    <mergeCell ref="BK57:BW57"/>
    <mergeCell ref="BX57:CJ57"/>
    <mergeCell ref="BK58:BW58"/>
    <mergeCell ref="BX58:CJ58"/>
    <mergeCell ref="CK65:CW65"/>
    <mergeCell ref="CK55:CW56"/>
    <mergeCell ref="CX55:DJ56"/>
    <mergeCell ref="CK57:CW57"/>
    <mergeCell ref="CX57:DJ57"/>
    <mergeCell ref="CX58:DJ58"/>
    <mergeCell ref="CK58:CW58"/>
    <mergeCell ref="CX65:DJ65"/>
    <mergeCell ref="CX59:DJ59"/>
    <mergeCell ref="CX63:DJ63"/>
    <mergeCell ref="BX66:CJ66"/>
    <mergeCell ref="CX67:DJ67"/>
    <mergeCell ref="CK66:CW66"/>
    <mergeCell ref="CX66:DJ66"/>
    <mergeCell ref="CX68:DJ68"/>
    <mergeCell ref="A67:BE67"/>
    <mergeCell ref="BK67:BW67"/>
    <mergeCell ref="BX67:CJ67"/>
    <mergeCell ref="CK67:CW67"/>
    <mergeCell ref="CX69:DJ69"/>
    <mergeCell ref="CX70:DJ70"/>
    <mergeCell ref="A65:BE65"/>
    <mergeCell ref="BK65:BW65"/>
    <mergeCell ref="BX65:CJ65"/>
    <mergeCell ref="A68:BE68"/>
    <mergeCell ref="BK68:BW68"/>
    <mergeCell ref="BX68:CJ68"/>
    <mergeCell ref="A66:BE66"/>
    <mergeCell ref="BK66:BW66"/>
    <mergeCell ref="A63:BE63"/>
    <mergeCell ref="BK63:BW63"/>
    <mergeCell ref="BK69:BW69"/>
    <mergeCell ref="BX69:CJ69"/>
    <mergeCell ref="CK68:CW68"/>
    <mergeCell ref="CX71:DJ71"/>
    <mergeCell ref="CK69:CW69"/>
    <mergeCell ref="BK71:BW71"/>
    <mergeCell ref="BX71:CJ71"/>
    <mergeCell ref="CK71:CW71"/>
    <mergeCell ref="BX60:CJ60"/>
    <mergeCell ref="CK60:CW60"/>
    <mergeCell ref="BK62:BW62"/>
    <mergeCell ref="BX62:CJ62"/>
    <mergeCell ref="CK62:CW62"/>
    <mergeCell ref="A70:BE70"/>
    <mergeCell ref="BK70:BW70"/>
    <mergeCell ref="BX70:CJ70"/>
    <mergeCell ref="CK70:CW70"/>
    <mergeCell ref="A69:BE69"/>
    <mergeCell ref="CX61:DJ61"/>
    <mergeCell ref="CX62:DJ62"/>
    <mergeCell ref="A59:BE59"/>
    <mergeCell ref="BK59:BW59"/>
    <mergeCell ref="BX59:CJ59"/>
    <mergeCell ref="CX60:DJ60"/>
    <mergeCell ref="A60:BE60"/>
    <mergeCell ref="CK59:CW59"/>
    <mergeCell ref="A62:BE62"/>
    <mergeCell ref="BK60:BW60"/>
    <mergeCell ref="BK75:BW75"/>
    <mergeCell ref="BX75:CJ75"/>
    <mergeCell ref="CK75:CW75"/>
    <mergeCell ref="A61:BE61"/>
    <mergeCell ref="BK61:BW61"/>
    <mergeCell ref="BX61:CJ61"/>
    <mergeCell ref="CK61:CW61"/>
    <mergeCell ref="A71:BE71"/>
    <mergeCell ref="BX63:CJ63"/>
    <mergeCell ref="CK63:CW63"/>
    <mergeCell ref="BK77:BW77"/>
    <mergeCell ref="BX77:CJ77"/>
    <mergeCell ref="CK77:CW77"/>
    <mergeCell ref="CX75:DJ75"/>
    <mergeCell ref="A76:BE76"/>
    <mergeCell ref="BK76:BW76"/>
    <mergeCell ref="BX76:CJ76"/>
    <mergeCell ref="CK76:CW76"/>
    <mergeCell ref="CX76:DJ76"/>
    <mergeCell ref="A75:BE75"/>
    <mergeCell ref="CX80:DJ80"/>
    <mergeCell ref="CK79:CW79"/>
    <mergeCell ref="CX77:DJ77"/>
    <mergeCell ref="A78:BE78"/>
    <mergeCell ref="BK78:BW78"/>
    <mergeCell ref="BX78:CJ78"/>
    <mergeCell ref="CX79:DJ79"/>
    <mergeCell ref="CK78:CW78"/>
    <mergeCell ref="CX78:DJ78"/>
    <mergeCell ref="A77:BE77"/>
    <mergeCell ref="A81:BE81"/>
    <mergeCell ref="BK81:BW81"/>
    <mergeCell ref="BX81:CJ81"/>
    <mergeCell ref="CK81:CW81"/>
    <mergeCell ref="A80:BE80"/>
    <mergeCell ref="BK80:BW80"/>
    <mergeCell ref="BX80:CJ80"/>
    <mergeCell ref="CK80:CW80"/>
    <mergeCell ref="BK83:BW83"/>
    <mergeCell ref="BX83:CJ83"/>
    <mergeCell ref="CK83:CW83"/>
    <mergeCell ref="CX81:DJ81"/>
    <mergeCell ref="A82:BE82"/>
    <mergeCell ref="BK82:BW82"/>
    <mergeCell ref="BX82:CJ82"/>
    <mergeCell ref="CX83:DJ83"/>
    <mergeCell ref="CK82:CW82"/>
    <mergeCell ref="CX82:DJ82"/>
    <mergeCell ref="CK87:CW87"/>
    <mergeCell ref="CX87:DJ87"/>
    <mergeCell ref="A85:BE85"/>
    <mergeCell ref="BK85:BW85"/>
    <mergeCell ref="BX85:CJ85"/>
    <mergeCell ref="CK85:CW85"/>
    <mergeCell ref="A86:BE86"/>
    <mergeCell ref="BK86:BW86"/>
    <mergeCell ref="BX86:CJ86"/>
    <mergeCell ref="CK86:CW86"/>
    <mergeCell ref="A89:BE89"/>
    <mergeCell ref="BK89:BW89"/>
    <mergeCell ref="BX89:CJ89"/>
    <mergeCell ref="CK89:CW89"/>
    <mergeCell ref="CX89:DJ89"/>
    <mergeCell ref="A88:BE88"/>
    <mergeCell ref="BK88:BW88"/>
    <mergeCell ref="BX88:CJ88"/>
    <mergeCell ref="CK88:CW88"/>
    <mergeCell ref="CX88:DJ88"/>
    <mergeCell ref="BK92:BW92"/>
    <mergeCell ref="BX92:CJ92"/>
    <mergeCell ref="CK92:CW92"/>
    <mergeCell ref="CX92:DJ92"/>
    <mergeCell ref="CX91:DJ91"/>
    <mergeCell ref="A90:BE90"/>
    <mergeCell ref="BK90:BW90"/>
    <mergeCell ref="BX90:CJ90"/>
    <mergeCell ref="CK90:CW90"/>
    <mergeCell ref="A93:BE93"/>
    <mergeCell ref="BK93:BW93"/>
    <mergeCell ref="BX93:CJ93"/>
    <mergeCell ref="CK93:CW93"/>
    <mergeCell ref="CX90:DJ90"/>
    <mergeCell ref="A91:BE91"/>
    <mergeCell ref="BK91:BW91"/>
    <mergeCell ref="BX91:CJ91"/>
    <mergeCell ref="CK91:CW91"/>
    <mergeCell ref="A92:BE92"/>
    <mergeCell ref="CX94:DJ94"/>
    <mergeCell ref="CX95:DJ95"/>
    <mergeCell ref="A94:BE94"/>
    <mergeCell ref="BK94:BW94"/>
    <mergeCell ref="BX94:CJ94"/>
    <mergeCell ref="CK94:CW94"/>
    <mergeCell ref="A96:BE96"/>
    <mergeCell ref="BK96:BW96"/>
    <mergeCell ref="BX96:CJ96"/>
    <mergeCell ref="CK96:CW96"/>
    <mergeCell ref="CX96:DJ96"/>
    <mergeCell ref="CX93:DJ93"/>
    <mergeCell ref="A95:BE95"/>
    <mergeCell ref="BK95:BW95"/>
    <mergeCell ref="BX95:CJ95"/>
    <mergeCell ref="CK95:CW95"/>
    <mergeCell ref="BX97:CJ97"/>
    <mergeCell ref="CK97:CW97"/>
    <mergeCell ref="A98:BE98"/>
    <mergeCell ref="BK98:BW98"/>
    <mergeCell ref="BX98:CJ98"/>
    <mergeCell ref="CK98:CW98"/>
    <mergeCell ref="BK100:BW100"/>
    <mergeCell ref="BX100:CJ100"/>
    <mergeCell ref="CK100:CW100"/>
    <mergeCell ref="CX97:DJ97"/>
    <mergeCell ref="A99:BE99"/>
    <mergeCell ref="BK99:BW99"/>
    <mergeCell ref="BX99:CJ99"/>
    <mergeCell ref="CX100:DJ100"/>
    <mergeCell ref="A97:BE97"/>
    <mergeCell ref="BK97:BW97"/>
    <mergeCell ref="A102:BE102"/>
    <mergeCell ref="BK102:BW102"/>
    <mergeCell ref="BX102:CJ102"/>
    <mergeCell ref="CK102:CW102"/>
    <mergeCell ref="A101:BE101"/>
    <mergeCell ref="BK101:BW101"/>
    <mergeCell ref="BX101:CJ101"/>
    <mergeCell ref="CK101:CW101"/>
    <mergeCell ref="A103:BE103"/>
    <mergeCell ref="BK103:BW103"/>
    <mergeCell ref="BX103:CJ103"/>
    <mergeCell ref="CX104:DJ104"/>
    <mergeCell ref="CK103:CW103"/>
    <mergeCell ref="CX103:DJ103"/>
    <mergeCell ref="A104:BE104"/>
    <mergeCell ref="CX110:DJ110"/>
    <mergeCell ref="A109:BE109"/>
    <mergeCell ref="BK109:BW109"/>
    <mergeCell ref="BX109:CJ109"/>
    <mergeCell ref="CK109:CW109"/>
    <mergeCell ref="A105:BE105"/>
    <mergeCell ref="BK105:BW105"/>
    <mergeCell ref="BX105:CJ105"/>
    <mergeCell ref="CK105:CW105"/>
    <mergeCell ref="CX105:DJ105"/>
    <mergeCell ref="A111:BE111"/>
    <mergeCell ref="BK111:BW111"/>
    <mergeCell ref="BX111:CJ111"/>
    <mergeCell ref="CK111:CW111"/>
    <mergeCell ref="CX109:DJ109"/>
    <mergeCell ref="A110:BE110"/>
    <mergeCell ref="BK110:BW110"/>
    <mergeCell ref="BX110:CJ110"/>
    <mergeCell ref="CX111:DJ111"/>
    <mergeCell ref="CK110:CW110"/>
    <mergeCell ref="CX114:DJ114"/>
    <mergeCell ref="A113:BE113"/>
    <mergeCell ref="BK113:BW113"/>
    <mergeCell ref="BX113:CJ113"/>
    <mergeCell ref="CK113:CW113"/>
    <mergeCell ref="A112:BE112"/>
    <mergeCell ref="BK112:BW112"/>
    <mergeCell ref="BX112:CJ112"/>
    <mergeCell ref="CK112:CW112"/>
    <mergeCell ref="CX112:DJ112"/>
    <mergeCell ref="A115:BE115"/>
    <mergeCell ref="BK115:BW115"/>
    <mergeCell ref="BX115:CJ115"/>
    <mergeCell ref="CK115:CW115"/>
    <mergeCell ref="CX113:DJ113"/>
    <mergeCell ref="A114:BE114"/>
    <mergeCell ref="BK114:BW114"/>
    <mergeCell ref="BX114:CJ114"/>
    <mergeCell ref="CX115:DJ115"/>
    <mergeCell ref="CK114:CW114"/>
    <mergeCell ref="CX119:DJ119"/>
    <mergeCell ref="A118:BE118"/>
    <mergeCell ref="BK118:BW118"/>
    <mergeCell ref="BX118:CJ118"/>
    <mergeCell ref="CK118:CW118"/>
    <mergeCell ref="A117:BE117"/>
    <mergeCell ref="BK117:BW117"/>
    <mergeCell ref="BX117:CJ117"/>
    <mergeCell ref="CK117:CW117"/>
    <mergeCell ref="CX117:DJ117"/>
    <mergeCell ref="A129:BE129"/>
    <mergeCell ref="BK129:BW129"/>
    <mergeCell ref="BX129:CJ129"/>
    <mergeCell ref="CK129:CW129"/>
    <mergeCell ref="CX118:DJ118"/>
    <mergeCell ref="A119:BE119"/>
    <mergeCell ref="BK119:BW119"/>
    <mergeCell ref="BX119:CJ119"/>
    <mergeCell ref="CX129:DJ129"/>
    <mergeCell ref="CK119:CW119"/>
    <mergeCell ref="BK123:BW123"/>
    <mergeCell ref="BX123:CJ123"/>
    <mergeCell ref="A120:BE120"/>
    <mergeCell ref="BK120:BW120"/>
    <mergeCell ref="BX120:CJ120"/>
    <mergeCell ref="CX121:DJ121"/>
    <mergeCell ref="CK120:CW120"/>
    <mergeCell ref="CX120:DJ120"/>
    <mergeCell ref="BX124:CJ124"/>
    <mergeCell ref="CK124:CW124"/>
    <mergeCell ref="CX123:DJ123"/>
    <mergeCell ref="CK122:CW122"/>
    <mergeCell ref="CX122:DJ122"/>
    <mergeCell ref="A121:BE121"/>
    <mergeCell ref="BK121:BW121"/>
    <mergeCell ref="BX121:CJ121"/>
    <mergeCell ref="CK121:CW121"/>
    <mergeCell ref="A123:BE123"/>
    <mergeCell ref="BK127:BW127"/>
    <mergeCell ref="BX127:CJ127"/>
    <mergeCell ref="CK127:CW127"/>
    <mergeCell ref="CX127:DJ127"/>
    <mergeCell ref="CK123:CW123"/>
    <mergeCell ref="A122:BE122"/>
    <mergeCell ref="BK122:BW122"/>
    <mergeCell ref="BX122:CJ122"/>
    <mergeCell ref="A124:BE124"/>
    <mergeCell ref="BK124:BW124"/>
    <mergeCell ref="BX131:CJ131"/>
    <mergeCell ref="A126:BE126"/>
    <mergeCell ref="BK126:BW126"/>
    <mergeCell ref="BX126:CJ126"/>
    <mergeCell ref="CX124:DJ124"/>
    <mergeCell ref="CX125:DJ125"/>
    <mergeCell ref="A125:BE125"/>
    <mergeCell ref="BK125:BW125"/>
    <mergeCell ref="BX125:CJ125"/>
    <mergeCell ref="A127:BE127"/>
    <mergeCell ref="CK132:CW132"/>
    <mergeCell ref="CX132:DJ132"/>
    <mergeCell ref="A131:BE131"/>
    <mergeCell ref="BK131:BW131"/>
    <mergeCell ref="CK125:CW125"/>
    <mergeCell ref="CK131:CW131"/>
    <mergeCell ref="A130:BE130"/>
    <mergeCell ref="BK130:BW130"/>
    <mergeCell ref="BX130:CJ130"/>
    <mergeCell ref="CK130:CW130"/>
    <mergeCell ref="A133:BE133"/>
    <mergeCell ref="BK133:BW133"/>
    <mergeCell ref="BX133:CJ133"/>
    <mergeCell ref="CK133:CW133"/>
    <mergeCell ref="CX130:DJ130"/>
    <mergeCell ref="CX131:DJ131"/>
    <mergeCell ref="A132:BE132"/>
    <mergeCell ref="BK132:BW132"/>
    <mergeCell ref="BX132:CJ132"/>
    <mergeCell ref="CX133:DJ133"/>
    <mergeCell ref="A134:BE134"/>
    <mergeCell ref="BK134:BW134"/>
    <mergeCell ref="BX134:CJ134"/>
    <mergeCell ref="CK134:CW134"/>
    <mergeCell ref="CX134:DJ134"/>
    <mergeCell ref="CX135:DJ135"/>
    <mergeCell ref="CX102:DJ102"/>
    <mergeCell ref="A136:BE136"/>
    <mergeCell ref="BK136:BW136"/>
    <mergeCell ref="BX136:CJ136"/>
    <mergeCell ref="CK136:CW136"/>
    <mergeCell ref="CX136:DJ136"/>
    <mergeCell ref="A135:BE135"/>
    <mergeCell ref="BK135:BW135"/>
    <mergeCell ref="BX135:CJ135"/>
    <mergeCell ref="CK135:CW135"/>
    <mergeCell ref="BX107:CJ107"/>
    <mergeCell ref="CK107:CW107"/>
    <mergeCell ref="CX107:DJ107"/>
    <mergeCell ref="BH26:BJ26"/>
    <mergeCell ref="BH27:BH28"/>
    <mergeCell ref="BI27:BI28"/>
    <mergeCell ref="BJ27:BJ28"/>
    <mergeCell ref="BK104:BW104"/>
    <mergeCell ref="BX104:CJ104"/>
    <mergeCell ref="CK104:CW104"/>
    <mergeCell ref="CX116:DJ116"/>
    <mergeCell ref="CK126:CW126"/>
    <mergeCell ref="CX126:DJ126"/>
    <mergeCell ref="A106:BE106"/>
    <mergeCell ref="BK106:BW106"/>
    <mergeCell ref="BX106:CJ106"/>
    <mergeCell ref="CK106:CW106"/>
    <mergeCell ref="CX106:DJ106"/>
    <mergeCell ref="A107:BE107"/>
    <mergeCell ref="BK107:BW107"/>
    <mergeCell ref="CX86:DJ86"/>
    <mergeCell ref="A128:BE128"/>
    <mergeCell ref="BK128:BW128"/>
    <mergeCell ref="BX128:CJ128"/>
    <mergeCell ref="CK128:CW128"/>
    <mergeCell ref="CX128:DJ128"/>
    <mergeCell ref="A116:BE116"/>
    <mergeCell ref="BK116:BW116"/>
    <mergeCell ref="BX116:CJ116"/>
    <mergeCell ref="CK116:CW116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zoomScale="75" zoomScaleNormal="75" zoomScalePageLayoutView="0" workbookViewId="0" topLeftCell="B125">
      <selection activeCell="C147" sqref="C147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 t="s">
        <v>330</v>
      </c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265</v>
      </c>
      <c r="E7" s="544" t="s">
        <v>443</v>
      </c>
      <c r="F7" s="544"/>
      <c r="G7" s="544"/>
      <c r="H7" s="544"/>
      <c r="I7" s="544"/>
      <c r="J7" s="544"/>
    </row>
    <row r="8" spans="2:10" s="60" customFormat="1" ht="19.5">
      <c r="B8" s="60" t="s">
        <v>266</v>
      </c>
      <c r="D8" s="544" t="s">
        <v>579</v>
      </c>
      <c r="E8" s="544"/>
      <c r="F8" s="544"/>
      <c r="G8" s="544"/>
      <c r="H8" s="544"/>
      <c r="I8" s="544"/>
      <c r="J8" s="544"/>
    </row>
    <row r="9" s="61" customFormat="1" ht="15.75">
      <c r="F9" s="62"/>
    </row>
    <row r="10" spans="2:10" s="61" customFormat="1" ht="15.75">
      <c r="B10" s="620" t="s">
        <v>462</v>
      </c>
      <c r="C10" s="620"/>
      <c r="D10" s="620"/>
      <c r="E10" s="620"/>
      <c r="F10" s="620"/>
      <c r="G10" s="620"/>
      <c r="H10" s="620"/>
      <c r="I10" s="620"/>
      <c r="J10" s="620"/>
    </row>
    <row r="11" s="61" customFormat="1" ht="15.75">
      <c r="F11" s="62"/>
    </row>
    <row r="12" spans="2:10" s="61" customFormat="1" ht="45" customHeight="1">
      <c r="B12" s="139" t="s">
        <v>269</v>
      </c>
      <c r="C12" s="139" t="s">
        <v>463</v>
      </c>
      <c r="D12" s="139" t="s">
        <v>461</v>
      </c>
      <c r="E12" s="545" t="s">
        <v>464</v>
      </c>
      <c r="F12" s="545"/>
      <c r="G12" s="545"/>
      <c r="H12" s="545" t="s">
        <v>451</v>
      </c>
      <c r="I12" s="545"/>
      <c r="J12" s="545"/>
    </row>
    <row r="13" spans="2:10" s="61" customFormat="1" ht="15.75">
      <c r="B13" s="132"/>
      <c r="C13" s="132" t="s">
        <v>652</v>
      </c>
      <c r="D13" s="131">
        <v>10</v>
      </c>
      <c r="E13" s="546">
        <v>1000</v>
      </c>
      <c r="F13" s="546"/>
      <c r="G13" s="546"/>
      <c r="H13" s="573">
        <v>100000</v>
      </c>
      <c r="I13" s="573"/>
      <c r="J13" s="573"/>
    </row>
    <row r="14" spans="2:10" s="61" customFormat="1" ht="15.75">
      <c r="B14" s="132"/>
      <c r="C14" s="132"/>
      <c r="D14" s="131"/>
      <c r="E14" s="546"/>
      <c r="F14" s="546"/>
      <c r="G14" s="546"/>
      <c r="H14" s="573"/>
      <c r="I14" s="573"/>
      <c r="J14" s="573"/>
    </row>
    <row r="15" spans="2:10" s="95" customFormat="1" ht="15.75">
      <c r="B15" s="133"/>
      <c r="C15" s="133" t="s">
        <v>172</v>
      </c>
      <c r="D15" s="134"/>
      <c r="E15" s="540"/>
      <c r="F15" s="540"/>
      <c r="G15" s="540"/>
      <c r="H15" s="541">
        <f>H13</f>
        <v>100000</v>
      </c>
      <c r="I15" s="541"/>
      <c r="J15" s="541"/>
    </row>
    <row r="16" s="61" customFormat="1" ht="15.75">
      <c r="F16" s="62"/>
    </row>
    <row r="17" spans="2:6" s="140" customFormat="1" ht="15.75">
      <c r="B17" s="140" t="s">
        <v>452</v>
      </c>
      <c r="F17" s="141"/>
    </row>
    <row r="18" s="140" customFormat="1" ht="15.75">
      <c r="F18" s="141"/>
    </row>
    <row r="19" spans="1:10" s="61" customFormat="1" ht="23.25" customHeight="1">
      <c r="A19" s="532" t="s">
        <v>512</v>
      </c>
      <c r="B19" s="533"/>
      <c r="C19" s="533"/>
      <c r="D19" s="533"/>
      <c r="E19" s="533"/>
      <c r="F19" s="533"/>
      <c r="G19" s="533"/>
      <c r="H19" s="533"/>
      <c r="I19" s="533"/>
      <c r="J19" s="556"/>
    </row>
    <row r="20" spans="1:10" ht="33" customHeight="1">
      <c r="A20" s="77"/>
      <c r="B20" s="78" t="s">
        <v>269</v>
      </c>
      <c r="C20" s="63" t="s">
        <v>307</v>
      </c>
      <c r="D20" s="534" t="s">
        <v>331</v>
      </c>
      <c r="E20" s="536"/>
      <c r="F20" s="534" t="s">
        <v>332</v>
      </c>
      <c r="G20" s="536"/>
      <c r="H20" s="534" t="s">
        <v>333</v>
      </c>
      <c r="I20" s="536"/>
      <c r="J20" s="63" t="s">
        <v>312</v>
      </c>
    </row>
    <row r="21" spans="1:10" ht="13.5">
      <c r="A21" s="77"/>
      <c r="B21" s="80">
        <v>1</v>
      </c>
      <c r="C21" s="80">
        <v>2</v>
      </c>
      <c r="D21" s="537">
        <v>3</v>
      </c>
      <c r="E21" s="539"/>
      <c r="F21" s="537">
        <v>4</v>
      </c>
      <c r="G21" s="539"/>
      <c r="H21" s="537">
        <v>5</v>
      </c>
      <c r="I21" s="539"/>
      <c r="J21" s="80" t="s">
        <v>334</v>
      </c>
    </row>
    <row r="22" spans="1:10" s="61" customFormat="1" ht="15.75" outlineLevel="1">
      <c r="A22" s="66"/>
      <c r="B22" s="67">
        <v>1</v>
      </c>
      <c r="C22" s="75"/>
      <c r="D22" s="552"/>
      <c r="E22" s="553"/>
      <c r="F22" s="554"/>
      <c r="G22" s="555"/>
      <c r="H22" s="550">
        <v>11</v>
      </c>
      <c r="I22" s="551"/>
      <c r="J22" s="82">
        <f>D22*F22*H22</f>
        <v>0</v>
      </c>
    </row>
    <row r="23" spans="1:10" s="61" customFormat="1" ht="15.75" outlineLevel="1">
      <c r="A23" s="66"/>
      <c r="B23" s="67"/>
      <c r="C23" s="75"/>
      <c r="D23" s="552"/>
      <c r="E23" s="553"/>
      <c r="F23" s="554"/>
      <c r="G23" s="555"/>
      <c r="H23" s="550"/>
      <c r="I23" s="551"/>
      <c r="J23" s="82"/>
    </row>
    <row r="24" spans="1:10" s="61" customFormat="1" ht="15.75" outlineLevel="1">
      <c r="A24" s="83" t="s">
        <v>285</v>
      </c>
      <c r="B24" s="84"/>
      <c r="C24" s="518" t="s">
        <v>285</v>
      </c>
      <c r="D24" s="518"/>
      <c r="E24" s="518"/>
      <c r="F24" s="518"/>
      <c r="G24" s="518"/>
      <c r="H24" s="518"/>
      <c r="I24" s="519"/>
      <c r="J24" s="76">
        <f>J22</f>
        <v>0</v>
      </c>
    </row>
    <row r="25" spans="1:10" s="61" customFormat="1" ht="24" customHeight="1">
      <c r="A25" s="532" t="s">
        <v>335</v>
      </c>
      <c r="B25" s="533"/>
      <c r="C25" s="533"/>
      <c r="D25" s="533"/>
      <c r="E25" s="533"/>
      <c r="F25" s="533"/>
      <c r="G25" s="533"/>
      <c r="H25" s="533"/>
      <c r="I25" s="533"/>
      <c r="J25" s="533"/>
    </row>
    <row r="26" spans="1:10" ht="27">
      <c r="A26" s="77"/>
      <c r="B26" s="97" t="s">
        <v>269</v>
      </c>
      <c r="C26" s="63" t="s">
        <v>307</v>
      </c>
      <c r="D26" s="559" t="s">
        <v>308</v>
      </c>
      <c r="E26" s="559"/>
      <c r="F26" s="63" t="s">
        <v>309</v>
      </c>
      <c r="G26" s="63" t="s">
        <v>310</v>
      </c>
      <c r="H26" s="559" t="s">
        <v>311</v>
      </c>
      <c r="I26" s="559"/>
      <c r="J26" s="63" t="s">
        <v>312</v>
      </c>
    </row>
    <row r="27" spans="1:10" s="99" customFormat="1" ht="12.75">
      <c r="A27" s="98"/>
      <c r="B27" s="80">
        <v>1</v>
      </c>
      <c r="C27" s="80">
        <v>2</v>
      </c>
      <c r="D27" s="537">
        <v>3</v>
      </c>
      <c r="E27" s="539"/>
      <c r="F27" s="80">
        <v>4</v>
      </c>
      <c r="G27" s="80">
        <v>5</v>
      </c>
      <c r="H27" s="537">
        <v>6</v>
      </c>
      <c r="I27" s="539"/>
      <c r="J27" s="80" t="s">
        <v>313</v>
      </c>
    </row>
    <row r="28" spans="1:10" s="61" customFormat="1" ht="15.75" outlineLevel="1">
      <c r="A28" s="66"/>
      <c r="B28" s="67">
        <v>1</v>
      </c>
      <c r="C28" s="66" t="s">
        <v>336</v>
      </c>
      <c r="D28" s="75" t="s">
        <v>315</v>
      </c>
      <c r="E28" s="100"/>
      <c r="F28" s="81"/>
      <c r="G28" s="101"/>
      <c r="H28" s="552">
        <v>12</v>
      </c>
      <c r="I28" s="553"/>
      <c r="J28" s="74">
        <f aca="true" t="shared" si="0" ref="J28:J33">F28*G28*H28</f>
        <v>0</v>
      </c>
    </row>
    <row r="29" spans="1:10" s="61" customFormat="1" ht="30" customHeight="1" outlineLevel="1">
      <c r="A29" s="66"/>
      <c r="B29" s="67">
        <v>2</v>
      </c>
      <c r="C29" s="66" t="s">
        <v>337</v>
      </c>
      <c r="D29" s="606" t="s">
        <v>338</v>
      </c>
      <c r="E29" s="607"/>
      <c r="F29" s="81"/>
      <c r="G29" s="101"/>
      <c r="H29" s="552">
        <v>12</v>
      </c>
      <c r="I29" s="553"/>
      <c r="J29" s="74">
        <f t="shared" si="0"/>
        <v>0</v>
      </c>
    </row>
    <row r="30" spans="1:10" s="61" customFormat="1" ht="15.75" outlineLevel="1">
      <c r="A30" s="114"/>
      <c r="B30" s="102">
        <v>3</v>
      </c>
      <c r="C30" s="66" t="s">
        <v>339</v>
      </c>
      <c r="D30" s="75" t="s">
        <v>340</v>
      </c>
      <c r="E30" s="100"/>
      <c r="F30" s="81"/>
      <c r="G30" s="101"/>
      <c r="H30" s="552">
        <v>12</v>
      </c>
      <c r="I30" s="553"/>
      <c r="J30" s="74">
        <f t="shared" si="0"/>
        <v>0</v>
      </c>
    </row>
    <row r="31" spans="1:10" s="61" customFormat="1" ht="15.75" outlineLevel="1">
      <c r="A31" s="114"/>
      <c r="B31" s="102">
        <v>4</v>
      </c>
      <c r="C31" s="66" t="s">
        <v>341</v>
      </c>
      <c r="D31" s="75" t="s">
        <v>340</v>
      </c>
      <c r="E31" s="100"/>
      <c r="F31" s="81"/>
      <c r="G31" s="101"/>
      <c r="H31" s="552">
        <v>12</v>
      </c>
      <c r="I31" s="553"/>
      <c r="J31" s="74">
        <f t="shared" si="0"/>
        <v>0</v>
      </c>
    </row>
    <row r="32" spans="1:10" s="61" customFormat="1" ht="15.75" outlineLevel="1">
      <c r="A32" s="114"/>
      <c r="B32" s="102">
        <v>5</v>
      </c>
      <c r="C32" s="66" t="s">
        <v>314</v>
      </c>
      <c r="D32" s="75" t="s">
        <v>342</v>
      </c>
      <c r="E32" s="100"/>
      <c r="F32" s="81"/>
      <c r="G32" s="101"/>
      <c r="H32" s="552">
        <v>12</v>
      </c>
      <c r="I32" s="553"/>
      <c r="J32" s="74">
        <f t="shared" si="0"/>
        <v>0</v>
      </c>
    </row>
    <row r="33" spans="1:10" s="61" customFormat="1" ht="15.75" outlineLevel="1">
      <c r="A33" s="114"/>
      <c r="B33" s="102">
        <v>6</v>
      </c>
      <c r="C33" s="66" t="s">
        <v>343</v>
      </c>
      <c r="D33" s="574" t="s">
        <v>344</v>
      </c>
      <c r="E33" s="575"/>
      <c r="F33" s="81"/>
      <c r="G33" s="101"/>
      <c r="H33" s="552">
        <v>12</v>
      </c>
      <c r="I33" s="553"/>
      <c r="J33" s="74">
        <f t="shared" si="0"/>
        <v>0</v>
      </c>
    </row>
    <row r="34" spans="1:10" s="61" customFormat="1" ht="15.75" outlineLevel="1">
      <c r="A34" s="517" t="s">
        <v>285</v>
      </c>
      <c r="B34" s="518"/>
      <c r="C34" s="518"/>
      <c r="D34" s="518"/>
      <c r="E34" s="518"/>
      <c r="F34" s="518"/>
      <c r="G34" s="518"/>
      <c r="H34" s="518"/>
      <c r="I34" s="519"/>
      <c r="J34" s="103">
        <f>SUM(J28:J33)</f>
        <v>0</v>
      </c>
    </row>
    <row r="35" spans="1:10" s="61" customFormat="1" ht="21.75" customHeight="1">
      <c r="A35" s="532" t="s">
        <v>345</v>
      </c>
      <c r="B35" s="533"/>
      <c r="C35" s="533"/>
      <c r="D35" s="533"/>
      <c r="E35" s="533"/>
      <c r="F35" s="533"/>
      <c r="G35" s="533"/>
      <c r="H35" s="533"/>
      <c r="I35" s="533"/>
      <c r="J35" s="533"/>
    </row>
    <row r="36" spans="1:10" s="61" customFormat="1" ht="31.5" outlineLevel="1">
      <c r="A36" s="66"/>
      <c r="B36" s="67">
        <v>1</v>
      </c>
      <c r="C36" s="66" t="s">
        <v>346</v>
      </c>
      <c r="D36" s="574" t="s">
        <v>347</v>
      </c>
      <c r="E36" s="575"/>
      <c r="F36" s="68"/>
      <c r="G36" s="104"/>
      <c r="H36" s="557">
        <v>12</v>
      </c>
      <c r="I36" s="558"/>
      <c r="J36" s="74">
        <f>F36*G36*H36</f>
        <v>0</v>
      </c>
    </row>
    <row r="37" spans="1:10" s="61" customFormat="1" ht="15.75" outlineLevel="1">
      <c r="A37" s="517" t="s">
        <v>285</v>
      </c>
      <c r="B37" s="518"/>
      <c r="C37" s="518"/>
      <c r="D37" s="518"/>
      <c r="E37" s="518"/>
      <c r="F37" s="518"/>
      <c r="G37" s="518"/>
      <c r="H37" s="518"/>
      <c r="I37" s="519"/>
      <c r="J37" s="76">
        <f>SUM(J36:J36)</f>
        <v>0</v>
      </c>
    </row>
    <row r="38" spans="1:10" s="61" customFormat="1" ht="27.75" customHeight="1">
      <c r="A38" s="532" t="s">
        <v>513</v>
      </c>
      <c r="B38" s="533"/>
      <c r="C38" s="533"/>
      <c r="D38" s="533"/>
      <c r="E38" s="533"/>
      <c r="F38" s="533"/>
      <c r="G38" s="533"/>
      <c r="H38" s="533"/>
      <c r="I38" s="533"/>
      <c r="J38" s="533"/>
    </row>
    <row r="39" spans="1:10" ht="27">
      <c r="A39" s="77"/>
      <c r="B39" s="97" t="s">
        <v>269</v>
      </c>
      <c r="C39" s="63" t="s">
        <v>307</v>
      </c>
      <c r="D39" s="559" t="s">
        <v>308</v>
      </c>
      <c r="E39" s="559"/>
      <c r="F39" s="63" t="s">
        <v>309</v>
      </c>
      <c r="G39" s="63" t="s">
        <v>310</v>
      </c>
      <c r="H39" s="559" t="s">
        <v>311</v>
      </c>
      <c r="I39" s="559"/>
      <c r="J39" s="63" t="s">
        <v>312</v>
      </c>
    </row>
    <row r="40" spans="1:10" s="99" customFormat="1" ht="12.75">
      <c r="A40" s="98"/>
      <c r="B40" s="80">
        <v>1</v>
      </c>
      <c r="C40" s="80">
        <v>2</v>
      </c>
      <c r="D40" s="537">
        <v>3</v>
      </c>
      <c r="E40" s="539"/>
      <c r="F40" s="80">
        <v>4</v>
      </c>
      <c r="G40" s="80">
        <v>5</v>
      </c>
      <c r="H40" s="537">
        <v>6</v>
      </c>
      <c r="I40" s="539"/>
      <c r="J40" s="80" t="s">
        <v>313</v>
      </c>
    </row>
    <row r="41" spans="1:10" s="95" customFormat="1" ht="31.5" outlineLevel="2">
      <c r="A41" s="90"/>
      <c r="B41" s="91" t="s">
        <v>358</v>
      </c>
      <c r="C41" s="90" t="s">
        <v>359</v>
      </c>
      <c r="D41" s="602" t="s">
        <v>292</v>
      </c>
      <c r="E41" s="603"/>
      <c r="F41" s="106" t="s">
        <v>292</v>
      </c>
      <c r="G41" s="106" t="s">
        <v>292</v>
      </c>
      <c r="H41" s="604" t="s">
        <v>292</v>
      </c>
      <c r="I41" s="605"/>
      <c r="J41" s="94"/>
    </row>
    <row r="42" spans="1:10" s="61" customFormat="1" ht="47.25" outlineLevel="2">
      <c r="A42" s="66"/>
      <c r="B42" s="107" t="s">
        <v>293</v>
      </c>
      <c r="C42" s="66" t="s">
        <v>646</v>
      </c>
      <c r="D42" s="520" t="s">
        <v>321</v>
      </c>
      <c r="E42" s="522"/>
      <c r="F42" s="105">
        <v>1</v>
      </c>
      <c r="G42" s="101">
        <v>10000</v>
      </c>
      <c r="H42" s="557">
        <v>2</v>
      </c>
      <c r="I42" s="558"/>
      <c r="J42" s="74">
        <f aca="true" t="shared" si="1" ref="J42:J47">F42*G42*H42</f>
        <v>20000</v>
      </c>
    </row>
    <row r="43" spans="1:10" s="61" customFormat="1" ht="15.75" outlineLevel="2">
      <c r="A43" s="66"/>
      <c r="B43" s="67" t="s">
        <v>295</v>
      </c>
      <c r="C43" s="66"/>
      <c r="D43" s="520"/>
      <c r="E43" s="522"/>
      <c r="F43" s="105"/>
      <c r="G43" s="101"/>
      <c r="H43" s="557"/>
      <c r="I43" s="558"/>
      <c r="J43" s="74">
        <f t="shared" si="1"/>
        <v>0</v>
      </c>
    </row>
    <row r="44" spans="1:10" s="61" customFormat="1" ht="15.75" hidden="1" outlineLevel="2">
      <c r="A44" s="66"/>
      <c r="B44" s="107" t="s">
        <v>364</v>
      </c>
      <c r="C44" s="66"/>
      <c r="D44" s="520"/>
      <c r="E44" s="522"/>
      <c r="F44" s="105"/>
      <c r="G44" s="101"/>
      <c r="H44" s="557"/>
      <c r="I44" s="558"/>
      <c r="J44" s="74">
        <f>F44*G44*H44</f>
        <v>0</v>
      </c>
    </row>
    <row r="45" spans="1:10" s="61" customFormat="1" ht="15.75" hidden="1" outlineLevel="2">
      <c r="A45" s="66"/>
      <c r="B45" s="67" t="s">
        <v>366</v>
      </c>
      <c r="C45" s="66"/>
      <c r="D45" s="520"/>
      <c r="E45" s="522"/>
      <c r="F45" s="105"/>
      <c r="G45" s="101"/>
      <c r="H45" s="557"/>
      <c r="I45" s="558"/>
      <c r="J45" s="74">
        <f t="shared" si="1"/>
        <v>0</v>
      </c>
    </row>
    <row r="46" spans="1:10" s="61" customFormat="1" ht="15.75" hidden="1" outlineLevel="2">
      <c r="A46" s="66"/>
      <c r="B46" s="67" t="s">
        <v>368</v>
      </c>
      <c r="C46" s="66"/>
      <c r="D46" s="520"/>
      <c r="E46" s="522"/>
      <c r="F46" s="105"/>
      <c r="G46" s="101"/>
      <c r="H46" s="557"/>
      <c r="I46" s="558"/>
      <c r="J46" s="74"/>
    </row>
    <row r="47" spans="1:10" s="61" customFormat="1" ht="15.75" hidden="1" outlineLevel="2">
      <c r="A47" s="66"/>
      <c r="B47" s="67" t="s">
        <v>382</v>
      </c>
      <c r="C47" s="66"/>
      <c r="D47" s="520"/>
      <c r="E47" s="522"/>
      <c r="F47" s="105"/>
      <c r="G47" s="101"/>
      <c r="H47" s="557"/>
      <c r="I47" s="558"/>
      <c r="J47" s="74">
        <f t="shared" si="1"/>
        <v>0</v>
      </c>
    </row>
    <row r="48" spans="1:10" s="95" customFormat="1" ht="31.5" outlineLevel="2">
      <c r="A48" s="90"/>
      <c r="B48" s="91" t="s">
        <v>384</v>
      </c>
      <c r="C48" s="90" t="s">
        <v>385</v>
      </c>
      <c r="D48" s="602" t="s">
        <v>292</v>
      </c>
      <c r="E48" s="603"/>
      <c r="F48" s="106" t="s">
        <v>292</v>
      </c>
      <c r="G48" s="106" t="s">
        <v>292</v>
      </c>
      <c r="H48" s="604" t="s">
        <v>292</v>
      </c>
      <c r="I48" s="605"/>
      <c r="J48" s="94"/>
    </row>
    <row r="49" spans="1:10" s="61" customFormat="1" ht="15.75" outlineLevel="2">
      <c r="A49" s="66"/>
      <c r="B49" s="67" t="s">
        <v>298</v>
      </c>
      <c r="C49" s="66"/>
      <c r="D49" s="520"/>
      <c r="E49" s="522"/>
      <c r="F49" s="105"/>
      <c r="G49" s="101"/>
      <c r="H49" s="557"/>
      <c r="I49" s="558"/>
      <c r="J49" s="74">
        <f aca="true" t="shared" si="2" ref="J49:J54">G49*H49*I49</f>
        <v>0</v>
      </c>
    </row>
    <row r="50" spans="1:10" s="61" customFormat="1" ht="15.75" hidden="1" outlineLevel="2">
      <c r="A50" s="66"/>
      <c r="B50" s="67" t="s">
        <v>300</v>
      </c>
      <c r="C50" s="66"/>
      <c r="D50" s="520"/>
      <c r="E50" s="522"/>
      <c r="F50" s="105"/>
      <c r="G50" s="101"/>
      <c r="H50" s="557"/>
      <c r="I50" s="558"/>
      <c r="J50" s="74">
        <f t="shared" si="2"/>
        <v>0</v>
      </c>
    </row>
    <row r="51" spans="1:10" s="61" customFormat="1" ht="15.75" hidden="1" outlineLevel="2">
      <c r="A51" s="66"/>
      <c r="B51" s="67" t="s">
        <v>302</v>
      </c>
      <c r="C51" s="66"/>
      <c r="D51" s="520"/>
      <c r="E51" s="522"/>
      <c r="F51" s="105"/>
      <c r="G51" s="101"/>
      <c r="H51" s="557"/>
      <c r="I51" s="558"/>
      <c r="J51" s="74">
        <f t="shared" si="2"/>
        <v>0</v>
      </c>
    </row>
    <row r="52" spans="1:10" s="61" customFormat="1" ht="15.75" hidden="1" outlineLevel="2">
      <c r="A52" s="66"/>
      <c r="B52" s="67" t="s">
        <v>304</v>
      </c>
      <c r="C52" s="66"/>
      <c r="D52" s="520"/>
      <c r="E52" s="522"/>
      <c r="F52" s="105"/>
      <c r="G52" s="101"/>
      <c r="H52" s="557"/>
      <c r="I52" s="558"/>
      <c r="J52" s="74">
        <f t="shared" si="2"/>
        <v>0</v>
      </c>
    </row>
    <row r="53" spans="1:10" s="61" customFormat="1" ht="15.75" hidden="1" outlineLevel="2">
      <c r="A53" s="66"/>
      <c r="B53" s="67" t="s">
        <v>392</v>
      </c>
      <c r="C53" s="66"/>
      <c r="D53" s="520"/>
      <c r="E53" s="522"/>
      <c r="F53" s="105"/>
      <c r="G53" s="101"/>
      <c r="H53" s="557"/>
      <c r="I53" s="558"/>
      <c r="J53" s="74">
        <f t="shared" si="2"/>
        <v>0</v>
      </c>
    </row>
    <row r="54" spans="1:10" s="61" customFormat="1" ht="15.75" hidden="1" outlineLevel="2">
      <c r="A54" s="66"/>
      <c r="B54" s="67" t="s">
        <v>394</v>
      </c>
      <c r="C54" s="66"/>
      <c r="D54" s="520"/>
      <c r="E54" s="522"/>
      <c r="F54" s="105"/>
      <c r="G54" s="101"/>
      <c r="H54" s="557"/>
      <c r="I54" s="558"/>
      <c r="J54" s="74">
        <f t="shared" si="2"/>
        <v>0</v>
      </c>
    </row>
    <row r="55" spans="1:10" s="61" customFormat="1" ht="15.75" outlineLevel="2">
      <c r="A55" s="517" t="s">
        <v>285</v>
      </c>
      <c r="B55" s="518"/>
      <c r="C55" s="518"/>
      <c r="D55" s="518"/>
      <c r="E55" s="518"/>
      <c r="F55" s="518"/>
      <c r="G55" s="518"/>
      <c r="H55" s="518"/>
      <c r="I55" s="519"/>
      <c r="J55" s="103">
        <f>SUM(J42:J54)</f>
        <v>20000</v>
      </c>
    </row>
    <row r="56" spans="1:10" s="61" customFormat="1" ht="24" customHeight="1">
      <c r="A56" s="532" t="s">
        <v>514</v>
      </c>
      <c r="B56" s="533"/>
      <c r="C56" s="533"/>
      <c r="D56" s="533"/>
      <c r="E56" s="533"/>
      <c r="F56" s="533"/>
      <c r="G56" s="533"/>
      <c r="H56" s="533"/>
      <c r="I56" s="533"/>
      <c r="J56" s="533"/>
    </row>
    <row r="57" spans="1:10" ht="27">
      <c r="A57" s="77"/>
      <c r="B57" s="97" t="s">
        <v>269</v>
      </c>
      <c r="C57" s="63" t="s">
        <v>307</v>
      </c>
      <c r="D57" s="559" t="s">
        <v>308</v>
      </c>
      <c r="E57" s="559"/>
      <c r="F57" s="63" t="s">
        <v>309</v>
      </c>
      <c r="G57" s="63" t="s">
        <v>310</v>
      </c>
      <c r="H57" s="559" t="s">
        <v>311</v>
      </c>
      <c r="I57" s="559"/>
      <c r="J57" s="63" t="s">
        <v>312</v>
      </c>
    </row>
    <row r="58" spans="1:10" s="99" customFormat="1" ht="12.75">
      <c r="A58" s="98"/>
      <c r="B58" s="80">
        <v>1</v>
      </c>
      <c r="C58" s="80">
        <v>2</v>
      </c>
      <c r="D58" s="537">
        <v>3</v>
      </c>
      <c r="E58" s="539"/>
      <c r="F58" s="80">
        <v>4</v>
      </c>
      <c r="G58" s="80">
        <v>5</v>
      </c>
      <c r="H58" s="537">
        <v>6</v>
      </c>
      <c r="I58" s="539"/>
      <c r="J58" s="80" t="s">
        <v>313</v>
      </c>
    </row>
    <row r="59" spans="1:10" s="61" customFormat="1" ht="15.75" outlineLevel="2">
      <c r="A59" s="66"/>
      <c r="B59" s="67">
        <v>1</v>
      </c>
      <c r="C59" s="66" t="s">
        <v>647</v>
      </c>
      <c r="D59" s="520" t="s">
        <v>321</v>
      </c>
      <c r="E59" s="522"/>
      <c r="F59" s="70">
        <v>1</v>
      </c>
      <c r="G59" s="101">
        <v>1200</v>
      </c>
      <c r="H59" s="557">
        <v>1</v>
      </c>
      <c r="I59" s="558"/>
      <c r="J59" s="74">
        <f aca="true" t="shared" si="3" ref="J59:J64">F59*G59*H59</f>
        <v>1200</v>
      </c>
    </row>
    <row r="60" spans="1:10" s="61" customFormat="1" ht="15.75" outlineLevel="2">
      <c r="A60" s="66"/>
      <c r="B60" s="67">
        <v>2</v>
      </c>
      <c r="C60" s="66" t="s">
        <v>638</v>
      </c>
      <c r="D60" s="520" t="s">
        <v>321</v>
      </c>
      <c r="E60" s="522"/>
      <c r="F60" s="70">
        <v>1</v>
      </c>
      <c r="G60" s="101">
        <v>9400</v>
      </c>
      <c r="H60" s="557">
        <v>2</v>
      </c>
      <c r="I60" s="558"/>
      <c r="J60" s="74">
        <f t="shared" si="3"/>
        <v>18800</v>
      </c>
    </row>
    <row r="61" spans="1:10" s="61" customFormat="1" ht="15" customHeight="1" outlineLevel="2">
      <c r="A61" s="66"/>
      <c r="B61" s="67">
        <v>3</v>
      </c>
      <c r="C61" s="66"/>
      <c r="D61" s="520"/>
      <c r="E61" s="522"/>
      <c r="F61" s="70"/>
      <c r="G61" s="101"/>
      <c r="H61" s="557"/>
      <c r="I61" s="558"/>
      <c r="J61" s="74">
        <f t="shared" si="3"/>
        <v>0</v>
      </c>
    </row>
    <row r="62" spans="1:10" s="61" customFormat="1" ht="15.75" hidden="1" outlineLevel="2">
      <c r="A62" s="66"/>
      <c r="B62" s="67">
        <v>4</v>
      </c>
      <c r="C62" s="66"/>
      <c r="D62" s="520"/>
      <c r="E62" s="522"/>
      <c r="F62" s="70"/>
      <c r="G62" s="101"/>
      <c r="H62" s="557"/>
      <c r="I62" s="558"/>
      <c r="J62" s="74">
        <f t="shared" si="3"/>
        <v>0</v>
      </c>
    </row>
    <row r="63" spans="1:10" s="61" customFormat="1" ht="15.75" hidden="1" outlineLevel="2">
      <c r="A63" s="66"/>
      <c r="B63" s="67">
        <v>5</v>
      </c>
      <c r="C63" s="66"/>
      <c r="D63" s="520"/>
      <c r="E63" s="522"/>
      <c r="F63" s="70"/>
      <c r="G63" s="101"/>
      <c r="H63" s="557"/>
      <c r="I63" s="558"/>
      <c r="J63" s="74">
        <f t="shared" si="3"/>
        <v>0</v>
      </c>
    </row>
    <row r="64" spans="1:10" s="61" customFormat="1" ht="16.5" customHeight="1" hidden="1" outlineLevel="2">
      <c r="A64" s="66"/>
      <c r="B64" s="67">
        <v>6</v>
      </c>
      <c r="C64" s="66"/>
      <c r="D64" s="520"/>
      <c r="E64" s="522"/>
      <c r="F64" s="70"/>
      <c r="G64" s="101"/>
      <c r="H64" s="557"/>
      <c r="I64" s="558"/>
      <c r="J64" s="74">
        <f t="shared" si="3"/>
        <v>0</v>
      </c>
    </row>
    <row r="65" spans="1:10" s="61" customFormat="1" ht="15.75" outlineLevel="1" collapsed="1">
      <c r="A65" s="517" t="s">
        <v>285</v>
      </c>
      <c r="B65" s="518"/>
      <c r="C65" s="518"/>
      <c r="D65" s="518"/>
      <c r="E65" s="518"/>
      <c r="F65" s="518"/>
      <c r="G65" s="518"/>
      <c r="H65" s="518"/>
      <c r="I65" s="519"/>
      <c r="J65" s="103">
        <f>SUM(J59:J64)</f>
        <v>20000</v>
      </c>
    </row>
    <row r="66" spans="1:10" s="61" customFormat="1" ht="15.75">
      <c r="A66" s="532" t="s">
        <v>515</v>
      </c>
      <c r="B66" s="533"/>
      <c r="C66" s="533"/>
      <c r="D66" s="533"/>
      <c r="E66" s="533"/>
      <c r="F66" s="533"/>
      <c r="G66" s="533"/>
      <c r="H66" s="533"/>
      <c r="I66" s="533"/>
      <c r="J66" s="533"/>
    </row>
    <row r="67" spans="1:10" s="61" customFormat="1" ht="78.75">
      <c r="A67" s="108"/>
      <c r="B67" s="109" t="s">
        <v>269</v>
      </c>
      <c r="C67" s="595" t="s">
        <v>307</v>
      </c>
      <c r="D67" s="596"/>
      <c r="E67" s="596"/>
      <c r="F67" s="597"/>
      <c r="G67" s="110" t="s">
        <v>408</v>
      </c>
      <c r="H67" s="595" t="s">
        <v>288</v>
      </c>
      <c r="I67" s="597"/>
      <c r="J67" s="110" t="s">
        <v>409</v>
      </c>
    </row>
    <row r="68" spans="1:10" s="61" customFormat="1" ht="15.75">
      <c r="A68" s="111"/>
      <c r="B68" s="112">
        <v>1</v>
      </c>
      <c r="C68" s="599">
        <v>2</v>
      </c>
      <c r="D68" s="600"/>
      <c r="E68" s="600"/>
      <c r="F68" s="601"/>
      <c r="G68" s="65">
        <v>3</v>
      </c>
      <c r="H68" s="599">
        <v>4</v>
      </c>
      <c r="I68" s="601"/>
      <c r="J68" s="65" t="s">
        <v>290</v>
      </c>
    </row>
    <row r="69" spans="1:10" s="61" customFormat="1" ht="27.75" customHeight="1" outlineLevel="1">
      <c r="A69" s="66"/>
      <c r="B69" s="67" t="s">
        <v>293</v>
      </c>
      <c r="C69" s="586"/>
      <c r="D69" s="587"/>
      <c r="E69" s="587"/>
      <c r="F69" s="588"/>
      <c r="G69" s="115"/>
      <c r="H69" s="523"/>
      <c r="I69" s="524"/>
      <c r="J69" s="74">
        <f>D69*H69/100</f>
        <v>0</v>
      </c>
    </row>
    <row r="70" spans="1:10" s="61" customFormat="1" ht="15.75" outlineLevel="1">
      <c r="A70" s="66"/>
      <c r="B70" s="67" t="s">
        <v>295</v>
      </c>
      <c r="C70" s="586"/>
      <c r="D70" s="587"/>
      <c r="E70" s="587"/>
      <c r="F70" s="588"/>
      <c r="G70" s="115"/>
      <c r="H70" s="523"/>
      <c r="I70" s="524"/>
      <c r="J70" s="74">
        <f>D70*H70/100</f>
        <v>0</v>
      </c>
    </row>
    <row r="71" spans="1:10" s="61" customFormat="1" ht="15.75" outlineLevel="1">
      <c r="A71" s="517" t="s">
        <v>285</v>
      </c>
      <c r="B71" s="518"/>
      <c r="C71" s="518"/>
      <c r="D71" s="518"/>
      <c r="E71" s="518"/>
      <c r="F71" s="518"/>
      <c r="G71" s="518"/>
      <c r="H71" s="518"/>
      <c r="I71" s="519"/>
      <c r="J71" s="76">
        <f>J69+J70</f>
        <v>0</v>
      </c>
    </row>
    <row r="72" spans="1:10" s="61" customFormat="1" ht="22.5" customHeight="1">
      <c r="A72" s="532" t="s">
        <v>516</v>
      </c>
      <c r="B72" s="533"/>
      <c r="C72" s="533"/>
      <c r="D72" s="533"/>
      <c r="E72" s="533"/>
      <c r="F72" s="533"/>
      <c r="G72" s="533"/>
      <c r="H72" s="533"/>
      <c r="I72" s="533"/>
      <c r="J72" s="556"/>
    </row>
    <row r="73" spans="1:10" ht="25.5">
      <c r="A73" s="77"/>
      <c r="B73" s="78" t="s">
        <v>269</v>
      </c>
      <c r="C73" s="63" t="s">
        <v>307</v>
      </c>
      <c r="D73" s="534" t="s">
        <v>308</v>
      </c>
      <c r="E73" s="536"/>
      <c r="F73" s="534" t="s">
        <v>309</v>
      </c>
      <c r="G73" s="536"/>
      <c r="H73" s="534" t="s">
        <v>319</v>
      </c>
      <c r="I73" s="536"/>
      <c r="J73" s="63" t="s">
        <v>312</v>
      </c>
    </row>
    <row r="74" spans="1:10" ht="13.5">
      <c r="A74" s="77"/>
      <c r="B74" s="80">
        <v>1</v>
      </c>
      <c r="C74" s="80">
        <v>2</v>
      </c>
      <c r="D74" s="537">
        <v>3</v>
      </c>
      <c r="E74" s="539"/>
      <c r="F74" s="537">
        <v>4</v>
      </c>
      <c r="G74" s="539"/>
      <c r="H74" s="537">
        <v>5</v>
      </c>
      <c r="I74" s="539"/>
      <c r="J74" s="80" t="s">
        <v>318</v>
      </c>
    </row>
    <row r="75" spans="1:10" s="61" customFormat="1" ht="15.75" outlineLevel="1">
      <c r="A75" s="66"/>
      <c r="B75" s="67">
        <v>1</v>
      </c>
      <c r="C75" s="75"/>
      <c r="D75" s="552"/>
      <c r="E75" s="553"/>
      <c r="F75" s="554"/>
      <c r="G75" s="555"/>
      <c r="H75" s="550"/>
      <c r="I75" s="551"/>
      <c r="J75" s="82">
        <f>SUM(J77:J80)</f>
        <v>0</v>
      </c>
    </row>
    <row r="76" spans="1:10" s="61" customFormat="1" ht="15.75" outlineLevel="1">
      <c r="A76" s="66"/>
      <c r="B76" s="67"/>
      <c r="C76" s="75"/>
      <c r="D76" s="552"/>
      <c r="E76" s="553"/>
      <c r="F76" s="554"/>
      <c r="G76" s="555"/>
      <c r="H76" s="550"/>
      <c r="I76" s="551"/>
      <c r="J76" s="82"/>
    </row>
    <row r="77" spans="1:10" s="61" customFormat="1" ht="15.75" outlineLevel="1">
      <c r="A77" s="66"/>
      <c r="B77" s="67"/>
      <c r="C77" s="75"/>
      <c r="D77" s="552"/>
      <c r="E77" s="553"/>
      <c r="F77" s="554"/>
      <c r="G77" s="555"/>
      <c r="H77" s="550"/>
      <c r="I77" s="551"/>
      <c r="J77" s="82">
        <f>F77*H77</f>
        <v>0</v>
      </c>
    </row>
    <row r="78" spans="1:10" s="61" customFormat="1" ht="15.75" outlineLevel="1">
      <c r="A78" s="66"/>
      <c r="B78" s="67"/>
      <c r="C78" s="75"/>
      <c r="D78" s="552"/>
      <c r="E78" s="553"/>
      <c r="F78" s="554"/>
      <c r="G78" s="555"/>
      <c r="H78" s="550"/>
      <c r="I78" s="551"/>
      <c r="J78" s="82">
        <f>F78*H78</f>
        <v>0</v>
      </c>
    </row>
    <row r="79" spans="1:10" s="61" customFormat="1" ht="15.75" outlineLevel="1">
      <c r="A79" s="66"/>
      <c r="B79" s="67"/>
      <c r="C79" s="75"/>
      <c r="D79" s="552"/>
      <c r="E79" s="553"/>
      <c r="F79" s="554"/>
      <c r="G79" s="555"/>
      <c r="H79" s="550"/>
      <c r="I79" s="551"/>
      <c r="J79" s="82">
        <f>F79*H79</f>
        <v>0</v>
      </c>
    </row>
    <row r="80" spans="1:10" s="61" customFormat="1" ht="15.75" outlineLevel="1">
      <c r="A80" s="66"/>
      <c r="B80" s="67"/>
      <c r="C80" s="75"/>
      <c r="D80" s="552"/>
      <c r="E80" s="553"/>
      <c r="F80" s="554"/>
      <c r="G80" s="555"/>
      <c r="H80" s="550"/>
      <c r="I80" s="551"/>
      <c r="J80" s="82">
        <f>F80*H80</f>
        <v>0</v>
      </c>
    </row>
    <row r="81" spans="1:10" s="61" customFormat="1" ht="15.75" outlineLevel="1">
      <c r="A81" s="83" t="s">
        <v>285</v>
      </c>
      <c r="B81" s="84"/>
      <c r="C81" s="518" t="s">
        <v>285</v>
      </c>
      <c r="D81" s="518"/>
      <c r="E81" s="518"/>
      <c r="F81" s="518"/>
      <c r="G81" s="518"/>
      <c r="H81" s="518"/>
      <c r="I81" s="519"/>
      <c r="J81" s="76">
        <f>J75</f>
        <v>0</v>
      </c>
    </row>
    <row r="82" spans="1:10" s="61" customFormat="1" ht="27" customHeight="1">
      <c r="A82" s="532" t="s">
        <v>517</v>
      </c>
      <c r="B82" s="533"/>
      <c r="C82" s="533"/>
      <c r="D82" s="533"/>
      <c r="E82" s="533"/>
      <c r="F82" s="533"/>
      <c r="G82" s="533"/>
      <c r="H82" s="533"/>
      <c r="I82" s="533"/>
      <c r="J82" s="556"/>
    </row>
    <row r="83" spans="1:10" s="121" customFormat="1" ht="30" customHeight="1">
      <c r="A83" s="118"/>
      <c r="B83" s="119" t="s">
        <v>269</v>
      </c>
      <c r="C83" s="120" t="s">
        <v>307</v>
      </c>
      <c r="D83" s="578" t="s">
        <v>427</v>
      </c>
      <c r="E83" s="579"/>
      <c r="F83" s="578" t="s">
        <v>428</v>
      </c>
      <c r="G83" s="579"/>
      <c r="H83" s="578" t="s">
        <v>319</v>
      </c>
      <c r="I83" s="579"/>
      <c r="J83" s="120" t="s">
        <v>312</v>
      </c>
    </row>
    <row r="84" spans="1:10" s="121" customFormat="1" ht="30">
      <c r="A84" s="118"/>
      <c r="B84" s="122">
        <v>1</v>
      </c>
      <c r="C84" s="122">
        <v>2</v>
      </c>
      <c r="D84" s="576">
        <v>3</v>
      </c>
      <c r="E84" s="577"/>
      <c r="F84" s="576">
        <v>4</v>
      </c>
      <c r="G84" s="577"/>
      <c r="H84" s="576">
        <v>5</v>
      </c>
      <c r="I84" s="577"/>
      <c r="J84" s="122" t="s">
        <v>429</v>
      </c>
    </row>
    <row r="85" spans="1:10" s="61" customFormat="1" ht="15.75" outlineLevel="1">
      <c r="A85" s="66"/>
      <c r="B85" s="67">
        <v>1</v>
      </c>
      <c r="C85" s="75" t="s">
        <v>430</v>
      </c>
      <c r="D85" s="557"/>
      <c r="E85" s="558"/>
      <c r="F85" s="554"/>
      <c r="G85" s="555"/>
      <c r="H85" s="550"/>
      <c r="I85" s="551"/>
      <c r="J85" s="82">
        <f>J87+J90</f>
        <v>0</v>
      </c>
    </row>
    <row r="86" spans="1:10" s="61" customFormat="1" ht="31.5" outlineLevel="1">
      <c r="A86" s="66"/>
      <c r="B86" s="67"/>
      <c r="C86" s="66" t="s">
        <v>431</v>
      </c>
      <c r="D86" s="557"/>
      <c r="E86" s="558"/>
      <c r="F86" s="554"/>
      <c r="G86" s="555"/>
      <c r="H86" s="550"/>
      <c r="I86" s="551"/>
      <c r="J86" s="82"/>
    </row>
    <row r="87" spans="1:10" s="61" customFormat="1" ht="15.75" outlineLevel="1">
      <c r="A87" s="66"/>
      <c r="B87" s="67"/>
      <c r="C87" s="75"/>
      <c r="D87" s="557"/>
      <c r="E87" s="558"/>
      <c r="F87" s="554"/>
      <c r="G87" s="555"/>
      <c r="H87" s="550"/>
      <c r="I87" s="551"/>
      <c r="J87" s="82">
        <f>F87*D87/100*H87*9/1000</f>
        <v>0</v>
      </c>
    </row>
    <row r="88" spans="1:10" s="61" customFormat="1" ht="15.75" outlineLevel="1">
      <c r="A88" s="66"/>
      <c r="B88" s="67"/>
      <c r="C88" s="75"/>
      <c r="D88" s="557"/>
      <c r="E88" s="558"/>
      <c r="F88" s="554"/>
      <c r="G88" s="555"/>
      <c r="H88" s="550"/>
      <c r="I88" s="551"/>
      <c r="J88" s="82">
        <f>F88*D88/100*H88*9/1000</f>
        <v>0</v>
      </c>
    </row>
    <row r="89" spans="1:10" s="61" customFormat="1" ht="31.5" outlineLevel="1">
      <c r="A89" s="66"/>
      <c r="B89" s="67">
        <v>2</v>
      </c>
      <c r="C89" s="66" t="s">
        <v>432</v>
      </c>
      <c r="D89" s="557"/>
      <c r="E89" s="558"/>
      <c r="F89" s="554"/>
      <c r="G89" s="555"/>
      <c r="H89" s="550"/>
      <c r="I89" s="551"/>
      <c r="J89" s="82">
        <f>SUM(J91:J92)</f>
        <v>0</v>
      </c>
    </row>
    <row r="90" spans="1:10" s="61" customFormat="1" ht="31.5" outlineLevel="1">
      <c r="A90" s="66"/>
      <c r="B90" s="67"/>
      <c r="C90" s="66" t="s">
        <v>431</v>
      </c>
      <c r="D90" s="557"/>
      <c r="E90" s="558"/>
      <c r="F90" s="554"/>
      <c r="G90" s="555"/>
      <c r="H90" s="550"/>
      <c r="I90" s="551"/>
      <c r="J90" s="82"/>
    </row>
    <row r="91" spans="1:10" s="61" customFormat="1" ht="15.75" outlineLevel="1">
      <c r="A91" s="66"/>
      <c r="B91" s="67"/>
      <c r="C91" s="75"/>
      <c r="D91" s="557"/>
      <c r="E91" s="558"/>
      <c r="F91" s="554"/>
      <c r="G91" s="555"/>
      <c r="H91" s="550"/>
      <c r="I91" s="551"/>
      <c r="J91" s="82"/>
    </row>
    <row r="92" spans="1:10" s="61" customFormat="1" ht="15.75" outlineLevel="1">
      <c r="A92" s="66"/>
      <c r="B92" s="67"/>
      <c r="C92" s="75"/>
      <c r="D92" s="557"/>
      <c r="E92" s="558"/>
      <c r="F92" s="554"/>
      <c r="G92" s="555"/>
      <c r="H92" s="550"/>
      <c r="I92" s="551"/>
      <c r="J92" s="82"/>
    </row>
    <row r="93" spans="1:10" s="61" customFormat="1" ht="15.75" outlineLevel="1">
      <c r="A93" s="83" t="s">
        <v>285</v>
      </c>
      <c r="B93" s="84"/>
      <c r="C93" s="518" t="s">
        <v>285</v>
      </c>
      <c r="D93" s="518"/>
      <c r="E93" s="518"/>
      <c r="F93" s="518"/>
      <c r="G93" s="518"/>
      <c r="H93" s="518"/>
      <c r="I93" s="519"/>
      <c r="J93" s="76">
        <f>J85+J89</f>
        <v>0</v>
      </c>
    </row>
    <row r="94" spans="1:10" s="61" customFormat="1" ht="28.5" customHeight="1">
      <c r="A94" s="532" t="s">
        <v>518</v>
      </c>
      <c r="B94" s="533"/>
      <c r="C94" s="533"/>
      <c r="D94" s="533"/>
      <c r="E94" s="533"/>
      <c r="F94" s="533"/>
      <c r="G94" s="533"/>
      <c r="H94" s="533"/>
      <c r="I94" s="533"/>
      <c r="J94" s="556"/>
    </row>
    <row r="95" spans="1:10" ht="25.5">
      <c r="A95" s="77"/>
      <c r="B95" s="78" t="s">
        <v>269</v>
      </c>
      <c r="C95" s="63" t="s">
        <v>307</v>
      </c>
      <c r="D95" s="534" t="s">
        <v>308</v>
      </c>
      <c r="E95" s="536"/>
      <c r="F95" s="534" t="s">
        <v>309</v>
      </c>
      <c r="G95" s="536"/>
      <c r="H95" s="534" t="s">
        <v>319</v>
      </c>
      <c r="I95" s="536"/>
      <c r="J95" s="63" t="s">
        <v>312</v>
      </c>
    </row>
    <row r="96" spans="1:10" ht="13.5">
      <c r="A96" s="77"/>
      <c r="B96" s="80">
        <v>1</v>
      </c>
      <c r="C96" s="80">
        <v>2</v>
      </c>
      <c r="D96" s="537">
        <v>3</v>
      </c>
      <c r="E96" s="539"/>
      <c r="F96" s="537">
        <v>4</v>
      </c>
      <c r="G96" s="539"/>
      <c r="H96" s="537">
        <v>5</v>
      </c>
      <c r="I96" s="539"/>
      <c r="J96" s="80" t="s">
        <v>318</v>
      </c>
    </row>
    <row r="97" spans="1:10" s="61" customFormat="1" ht="15.75" outlineLevel="1">
      <c r="A97" s="66"/>
      <c r="B97" s="67"/>
      <c r="C97" s="75" t="s">
        <v>628</v>
      </c>
      <c r="D97" s="552" t="s">
        <v>321</v>
      </c>
      <c r="E97" s="553"/>
      <c r="F97" s="554">
        <v>2</v>
      </c>
      <c r="G97" s="555"/>
      <c r="H97" s="550">
        <v>10000</v>
      </c>
      <c r="I97" s="551"/>
      <c r="J97" s="82">
        <f>F97*H97</f>
        <v>20000</v>
      </c>
    </row>
    <row r="98" spans="1:10" s="61" customFormat="1" ht="14.25" customHeight="1" outlineLevel="1">
      <c r="A98" s="66"/>
      <c r="B98" s="67"/>
      <c r="C98" s="66"/>
      <c r="D98" s="552"/>
      <c r="E98" s="553"/>
      <c r="F98" s="554"/>
      <c r="G98" s="555"/>
      <c r="H98" s="550"/>
      <c r="I98" s="551"/>
      <c r="J98" s="82">
        <f aca="true" t="shared" si="4" ref="J98:J104">F98*H98</f>
        <v>0</v>
      </c>
    </row>
    <row r="99" spans="1:10" s="61" customFormat="1" ht="15.75" hidden="1" outlineLevel="1">
      <c r="A99" s="66"/>
      <c r="B99" s="67"/>
      <c r="C99" s="66"/>
      <c r="D99" s="552"/>
      <c r="E99" s="553"/>
      <c r="F99" s="554"/>
      <c r="G99" s="555"/>
      <c r="H99" s="550"/>
      <c r="I99" s="551"/>
      <c r="J99" s="82">
        <f t="shared" si="4"/>
        <v>0</v>
      </c>
    </row>
    <row r="100" spans="1:10" s="61" customFormat="1" ht="15.75" hidden="1" outlineLevel="1">
      <c r="A100" s="66"/>
      <c r="B100" s="67"/>
      <c r="C100" s="66"/>
      <c r="D100" s="552"/>
      <c r="E100" s="553"/>
      <c r="F100" s="554"/>
      <c r="G100" s="555"/>
      <c r="H100" s="550"/>
      <c r="I100" s="551"/>
      <c r="J100" s="82">
        <f t="shared" si="4"/>
        <v>0</v>
      </c>
    </row>
    <row r="101" spans="1:10" s="61" customFormat="1" ht="15.75" hidden="1" outlineLevel="1">
      <c r="A101" s="66"/>
      <c r="B101" s="67"/>
      <c r="C101" s="66"/>
      <c r="D101" s="552"/>
      <c r="E101" s="553"/>
      <c r="F101" s="554"/>
      <c r="G101" s="555"/>
      <c r="H101" s="550"/>
      <c r="I101" s="551"/>
      <c r="J101" s="82">
        <f t="shared" si="4"/>
        <v>0</v>
      </c>
    </row>
    <row r="102" spans="1:10" s="61" customFormat="1" ht="15.75" hidden="1" outlineLevel="1">
      <c r="A102" s="66"/>
      <c r="B102" s="67"/>
      <c r="C102" s="66"/>
      <c r="D102" s="552"/>
      <c r="E102" s="553"/>
      <c r="F102" s="554"/>
      <c r="G102" s="555"/>
      <c r="H102" s="550"/>
      <c r="I102" s="551"/>
      <c r="J102" s="82">
        <f t="shared" si="4"/>
        <v>0</v>
      </c>
    </row>
    <row r="103" spans="1:10" s="61" customFormat="1" ht="15.75" hidden="1" outlineLevel="1">
      <c r="A103" s="66"/>
      <c r="B103" s="67"/>
      <c r="C103" s="66"/>
      <c r="D103" s="552"/>
      <c r="E103" s="553"/>
      <c r="F103" s="554"/>
      <c r="G103" s="555"/>
      <c r="H103" s="550"/>
      <c r="I103" s="551"/>
      <c r="J103" s="82">
        <f t="shared" si="4"/>
        <v>0</v>
      </c>
    </row>
    <row r="104" spans="1:10" s="61" customFormat="1" ht="15.75" hidden="1" outlineLevel="1">
      <c r="A104" s="66"/>
      <c r="B104" s="67"/>
      <c r="C104" s="66"/>
      <c r="D104" s="552"/>
      <c r="E104" s="553"/>
      <c r="F104" s="554"/>
      <c r="G104" s="555"/>
      <c r="H104" s="550"/>
      <c r="I104" s="551"/>
      <c r="J104" s="82">
        <f t="shared" si="4"/>
        <v>0</v>
      </c>
    </row>
    <row r="105" spans="1:10" s="61" customFormat="1" ht="15.75" hidden="1" outlineLevel="1">
      <c r="A105" s="66"/>
      <c r="B105" s="67"/>
      <c r="C105" s="66"/>
      <c r="D105" s="552"/>
      <c r="E105" s="553"/>
      <c r="F105" s="554"/>
      <c r="G105" s="555"/>
      <c r="H105" s="550"/>
      <c r="I105" s="551"/>
      <c r="J105" s="82"/>
    </row>
    <row r="106" spans="1:10" s="61" customFormat="1" ht="15.75" outlineLevel="1">
      <c r="A106" s="83" t="s">
        <v>285</v>
      </c>
      <c r="B106" s="84"/>
      <c r="C106" s="518" t="s">
        <v>285</v>
      </c>
      <c r="D106" s="518"/>
      <c r="E106" s="518"/>
      <c r="F106" s="518"/>
      <c r="G106" s="518"/>
      <c r="H106" s="518"/>
      <c r="I106" s="519"/>
      <c r="J106" s="76">
        <f>SUM(J97:J105)</f>
        <v>20000</v>
      </c>
    </row>
    <row r="107" spans="1:10" s="61" customFormat="1" ht="28.5" customHeight="1">
      <c r="A107" s="532" t="s">
        <v>519</v>
      </c>
      <c r="B107" s="533"/>
      <c r="C107" s="533"/>
      <c r="D107" s="533"/>
      <c r="E107" s="533"/>
      <c r="F107" s="533"/>
      <c r="G107" s="533"/>
      <c r="H107" s="533"/>
      <c r="I107" s="533"/>
      <c r="J107" s="556"/>
    </row>
    <row r="108" spans="1:10" ht="25.5">
      <c r="A108" s="77"/>
      <c r="B108" s="78" t="s">
        <v>269</v>
      </c>
      <c r="C108" s="63" t="s">
        <v>307</v>
      </c>
      <c r="D108" s="534" t="s">
        <v>308</v>
      </c>
      <c r="E108" s="536"/>
      <c r="F108" s="534" t="s">
        <v>309</v>
      </c>
      <c r="G108" s="536"/>
      <c r="H108" s="534" t="s">
        <v>319</v>
      </c>
      <c r="I108" s="536"/>
      <c r="J108" s="63" t="s">
        <v>312</v>
      </c>
    </row>
    <row r="109" spans="1:10" ht="13.5">
      <c r="A109" s="77"/>
      <c r="B109" s="80">
        <v>1</v>
      </c>
      <c r="C109" s="80">
        <v>2</v>
      </c>
      <c r="D109" s="537">
        <v>3</v>
      </c>
      <c r="E109" s="539"/>
      <c r="F109" s="537">
        <v>4</v>
      </c>
      <c r="G109" s="539"/>
      <c r="H109" s="537">
        <v>5</v>
      </c>
      <c r="I109" s="539"/>
      <c r="J109" s="80" t="s">
        <v>318</v>
      </c>
    </row>
    <row r="110" spans="1:10" s="61" customFormat="1" ht="15.75" outlineLevel="1">
      <c r="A110" s="66"/>
      <c r="B110" s="67"/>
      <c r="C110" s="75" t="s">
        <v>629</v>
      </c>
      <c r="D110" s="552" t="s">
        <v>321</v>
      </c>
      <c r="E110" s="553"/>
      <c r="F110" s="554">
        <v>1</v>
      </c>
      <c r="G110" s="555"/>
      <c r="H110" s="550">
        <v>10000</v>
      </c>
      <c r="I110" s="551"/>
      <c r="J110" s="82">
        <f>F110*H110</f>
        <v>10000</v>
      </c>
    </row>
    <row r="111" spans="1:10" s="61" customFormat="1" ht="15.75" outlineLevel="1">
      <c r="A111" s="66"/>
      <c r="B111" s="67"/>
      <c r="C111" s="66" t="s">
        <v>645</v>
      </c>
      <c r="D111" s="552" t="s">
        <v>321</v>
      </c>
      <c r="E111" s="553"/>
      <c r="F111" s="554">
        <v>1</v>
      </c>
      <c r="G111" s="555"/>
      <c r="H111" s="550">
        <v>10000</v>
      </c>
      <c r="I111" s="551"/>
      <c r="J111" s="82">
        <f aca="true" t="shared" si="5" ref="J111:J117">F111*H111</f>
        <v>10000</v>
      </c>
    </row>
    <row r="112" spans="1:10" s="61" customFormat="1" ht="15" customHeight="1" outlineLevel="1">
      <c r="A112" s="66"/>
      <c r="B112" s="67"/>
      <c r="C112" s="66"/>
      <c r="D112" s="552"/>
      <c r="E112" s="553"/>
      <c r="F112" s="554"/>
      <c r="G112" s="555"/>
      <c r="H112" s="550"/>
      <c r="I112" s="551"/>
      <c r="J112" s="82">
        <f t="shared" si="5"/>
        <v>0</v>
      </c>
    </row>
    <row r="113" spans="1:10" s="61" customFormat="1" ht="15.75" hidden="1" outlineLevel="1">
      <c r="A113" s="66"/>
      <c r="B113" s="67"/>
      <c r="C113" s="66"/>
      <c r="D113" s="552"/>
      <c r="E113" s="553"/>
      <c r="F113" s="554"/>
      <c r="G113" s="555"/>
      <c r="H113" s="550"/>
      <c r="I113" s="551"/>
      <c r="J113" s="82">
        <f t="shared" si="5"/>
        <v>0</v>
      </c>
    </row>
    <row r="114" spans="1:10" s="61" customFormat="1" ht="15.75" hidden="1" outlineLevel="1">
      <c r="A114" s="66"/>
      <c r="B114" s="67"/>
      <c r="C114" s="66"/>
      <c r="D114" s="552"/>
      <c r="E114" s="553"/>
      <c r="F114" s="554"/>
      <c r="G114" s="555"/>
      <c r="H114" s="550"/>
      <c r="I114" s="551"/>
      <c r="J114" s="82">
        <f t="shared" si="5"/>
        <v>0</v>
      </c>
    </row>
    <row r="115" spans="1:10" s="61" customFormat="1" ht="15.75" hidden="1" outlineLevel="1">
      <c r="A115" s="66"/>
      <c r="B115" s="67"/>
      <c r="C115" s="66"/>
      <c r="D115" s="552"/>
      <c r="E115" s="553"/>
      <c r="F115" s="554"/>
      <c r="G115" s="555"/>
      <c r="H115" s="550"/>
      <c r="I115" s="551"/>
      <c r="J115" s="82">
        <f t="shared" si="5"/>
        <v>0</v>
      </c>
    </row>
    <row r="116" spans="1:10" s="61" customFormat="1" ht="15.75" hidden="1" outlineLevel="1">
      <c r="A116" s="66"/>
      <c r="B116" s="67"/>
      <c r="C116" s="66"/>
      <c r="D116" s="552"/>
      <c r="E116" s="553"/>
      <c r="F116" s="554"/>
      <c r="G116" s="555"/>
      <c r="H116" s="550"/>
      <c r="I116" s="551"/>
      <c r="J116" s="82">
        <f t="shared" si="5"/>
        <v>0</v>
      </c>
    </row>
    <row r="117" spans="1:10" s="61" customFormat="1" ht="15.75" hidden="1" outlineLevel="1">
      <c r="A117" s="66"/>
      <c r="B117" s="67"/>
      <c r="C117" s="66"/>
      <c r="D117" s="552"/>
      <c r="E117" s="553"/>
      <c r="F117" s="554"/>
      <c r="G117" s="555"/>
      <c r="H117" s="550"/>
      <c r="I117" s="551"/>
      <c r="J117" s="82">
        <f t="shared" si="5"/>
        <v>0</v>
      </c>
    </row>
    <row r="118" spans="1:10" s="61" customFormat="1" ht="15.75" hidden="1" outlineLevel="1">
      <c r="A118" s="66"/>
      <c r="B118" s="67"/>
      <c r="C118" s="66"/>
      <c r="D118" s="552"/>
      <c r="E118" s="553"/>
      <c r="F118" s="554"/>
      <c r="G118" s="555"/>
      <c r="H118" s="550"/>
      <c r="I118" s="551"/>
      <c r="J118" s="82"/>
    </row>
    <row r="119" spans="1:10" s="61" customFormat="1" ht="15.75" outlineLevel="1">
      <c r="A119" s="83" t="s">
        <v>285</v>
      </c>
      <c r="B119" s="84"/>
      <c r="C119" s="518" t="s">
        <v>285</v>
      </c>
      <c r="D119" s="518"/>
      <c r="E119" s="518"/>
      <c r="F119" s="518"/>
      <c r="G119" s="518"/>
      <c r="H119" s="518"/>
      <c r="I119" s="519"/>
      <c r="J119" s="76">
        <f>SUM(J110:J118)</f>
        <v>20000</v>
      </c>
    </row>
    <row r="120" spans="1:10" s="61" customFormat="1" ht="28.5" customHeight="1">
      <c r="A120" s="532" t="s">
        <v>520</v>
      </c>
      <c r="B120" s="533"/>
      <c r="C120" s="533"/>
      <c r="D120" s="533"/>
      <c r="E120" s="533"/>
      <c r="F120" s="533"/>
      <c r="G120" s="533"/>
      <c r="H120" s="533"/>
      <c r="I120" s="533"/>
      <c r="J120" s="556"/>
    </row>
    <row r="121" spans="1:10" ht="25.5">
      <c r="A121" s="77"/>
      <c r="B121" s="78" t="s">
        <v>269</v>
      </c>
      <c r="C121" s="63" t="s">
        <v>307</v>
      </c>
      <c r="D121" s="534" t="s">
        <v>308</v>
      </c>
      <c r="E121" s="536"/>
      <c r="F121" s="534" t="s">
        <v>309</v>
      </c>
      <c r="G121" s="536"/>
      <c r="H121" s="534" t="s">
        <v>319</v>
      </c>
      <c r="I121" s="536"/>
      <c r="J121" s="63" t="s">
        <v>312</v>
      </c>
    </row>
    <row r="122" spans="1:10" ht="13.5">
      <c r="A122" s="77"/>
      <c r="B122" s="80">
        <v>1</v>
      </c>
      <c r="C122" s="80">
        <v>2</v>
      </c>
      <c r="D122" s="537">
        <v>3</v>
      </c>
      <c r="E122" s="539"/>
      <c r="F122" s="537">
        <v>4</v>
      </c>
      <c r="G122" s="539"/>
      <c r="H122" s="537">
        <v>5</v>
      </c>
      <c r="I122" s="539"/>
      <c r="J122" s="80" t="s">
        <v>318</v>
      </c>
    </row>
    <row r="123" spans="1:10" s="61" customFormat="1" ht="15.75" outlineLevel="1">
      <c r="A123" s="66"/>
      <c r="B123" s="67"/>
      <c r="C123" s="75" t="s">
        <v>630</v>
      </c>
      <c r="D123" s="552" t="s">
        <v>321</v>
      </c>
      <c r="E123" s="553"/>
      <c r="F123" s="554">
        <v>10</v>
      </c>
      <c r="G123" s="555"/>
      <c r="H123" s="550">
        <v>500</v>
      </c>
      <c r="I123" s="551"/>
      <c r="J123" s="82">
        <f>F123*H123</f>
        <v>5000</v>
      </c>
    </row>
    <row r="124" spans="1:10" s="61" customFormat="1" ht="15.75" outlineLevel="1">
      <c r="A124" s="66"/>
      <c r="B124" s="67"/>
      <c r="C124" s="66" t="s">
        <v>631</v>
      </c>
      <c r="D124" s="552" t="s">
        <v>321</v>
      </c>
      <c r="E124" s="553"/>
      <c r="F124" s="554">
        <v>10</v>
      </c>
      <c r="G124" s="555"/>
      <c r="H124" s="550">
        <v>500</v>
      </c>
      <c r="I124" s="551"/>
      <c r="J124" s="82">
        <f aca="true" t="shared" si="6" ref="J124:J130">F124*H124</f>
        <v>5000</v>
      </c>
    </row>
    <row r="125" spans="1:10" s="61" customFormat="1" ht="15.75" outlineLevel="1">
      <c r="A125" s="66"/>
      <c r="B125" s="67"/>
      <c r="C125" s="66" t="s">
        <v>632</v>
      </c>
      <c r="D125" s="552" t="s">
        <v>321</v>
      </c>
      <c r="E125" s="553"/>
      <c r="F125" s="554">
        <v>9</v>
      </c>
      <c r="G125" s="555"/>
      <c r="H125" s="550">
        <v>500</v>
      </c>
      <c r="I125" s="551"/>
      <c r="J125" s="82">
        <f t="shared" si="6"/>
        <v>4500</v>
      </c>
    </row>
    <row r="126" spans="1:10" s="61" customFormat="1" ht="15.75" outlineLevel="1">
      <c r="A126" s="66"/>
      <c r="B126" s="67"/>
      <c r="C126" s="66" t="s">
        <v>633</v>
      </c>
      <c r="D126" s="552" t="s">
        <v>321</v>
      </c>
      <c r="E126" s="553"/>
      <c r="F126" s="554">
        <v>9</v>
      </c>
      <c r="G126" s="555"/>
      <c r="H126" s="550">
        <v>200</v>
      </c>
      <c r="I126" s="551"/>
      <c r="J126" s="82">
        <f t="shared" si="6"/>
        <v>1800</v>
      </c>
    </row>
    <row r="127" spans="1:10" s="61" customFormat="1" ht="15.75" outlineLevel="1">
      <c r="A127" s="66"/>
      <c r="B127" s="67"/>
      <c r="C127" s="66" t="s">
        <v>634</v>
      </c>
      <c r="D127" s="552" t="s">
        <v>321</v>
      </c>
      <c r="E127" s="553"/>
      <c r="F127" s="554">
        <v>9</v>
      </c>
      <c r="G127" s="555"/>
      <c r="H127" s="550">
        <v>400</v>
      </c>
      <c r="I127" s="551"/>
      <c r="J127" s="82">
        <f>F127*H127+100</f>
        <v>3700</v>
      </c>
    </row>
    <row r="128" spans="1:10" s="61" customFormat="1" ht="15.75" outlineLevel="1">
      <c r="A128" s="66"/>
      <c r="B128" s="67"/>
      <c r="C128" s="66"/>
      <c r="D128" s="552"/>
      <c r="E128" s="553"/>
      <c r="F128" s="554"/>
      <c r="G128" s="555"/>
      <c r="H128" s="550"/>
      <c r="I128" s="551"/>
      <c r="J128" s="82">
        <f t="shared" si="6"/>
        <v>0</v>
      </c>
    </row>
    <row r="129" spans="1:10" s="61" customFormat="1" ht="15.75" outlineLevel="1">
      <c r="A129" s="66"/>
      <c r="B129" s="67"/>
      <c r="C129" s="66"/>
      <c r="D129" s="552"/>
      <c r="E129" s="553"/>
      <c r="F129" s="554"/>
      <c r="G129" s="555"/>
      <c r="H129" s="550"/>
      <c r="I129" s="551"/>
      <c r="J129" s="82">
        <f t="shared" si="6"/>
        <v>0</v>
      </c>
    </row>
    <row r="130" spans="1:10" s="61" customFormat="1" ht="15.75" outlineLevel="1">
      <c r="A130" s="66"/>
      <c r="B130" s="67"/>
      <c r="C130" s="66"/>
      <c r="D130" s="552"/>
      <c r="E130" s="553"/>
      <c r="F130" s="554"/>
      <c r="G130" s="555"/>
      <c r="H130" s="550"/>
      <c r="I130" s="551"/>
      <c r="J130" s="82">
        <f t="shared" si="6"/>
        <v>0</v>
      </c>
    </row>
    <row r="131" spans="1:10" s="61" customFormat="1" ht="15.75" outlineLevel="1">
      <c r="A131" s="66"/>
      <c r="B131" s="67"/>
      <c r="C131" s="66"/>
      <c r="D131" s="552"/>
      <c r="E131" s="553"/>
      <c r="F131" s="554"/>
      <c r="G131" s="555"/>
      <c r="H131" s="550"/>
      <c r="I131" s="551"/>
      <c r="J131" s="82"/>
    </row>
    <row r="132" spans="1:10" s="61" customFormat="1" ht="15.75" outlineLevel="1">
      <c r="A132" s="83" t="s">
        <v>285</v>
      </c>
      <c r="B132" s="84"/>
      <c r="C132" s="518" t="s">
        <v>285</v>
      </c>
      <c r="D132" s="518"/>
      <c r="E132" s="518"/>
      <c r="F132" s="518"/>
      <c r="G132" s="518"/>
      <c r="H132" s="518"/>
      <c r="I132" s="519"/>
      <c r="J132" s="76">
        <f>SUM(J123:J131)</f>
        <v>20000</v>
      </c>
    </row>
    <row r="133" spans="3:10" s="61" customFormat="1" ht="21" customHeight="1">
      <c r="C133" s="512" t="s">
        <v>325</v>
      </c>
      <c r="D133" s="512"/>
      <c r="E133" s="512"/>
      <c r="F133" s="512"/>
      <c r="G133" s="512"/>
      <c r="H133" s="512"/>
      <c r="I133" s="513"/>
      <c r="J133" s="103">
        <f>J24+J34+J37+J55+J65+J71+J81+J93+J106+J119+J132</f>
        <v>100000</v>
      </c>
    </row>
    <row r="136" spans="2:10" ht="12.75">
      <c r="B136" s="79" t="s">
        <v>138</v>
      </c>
      <c r="D136" s="124"/>
      <c r="E136" s="124"/>
      <c r="F136" s="125"/>
      <c r="I136" s="611" t="s">
        <v>580</v>
      </c>
      <c r="J136" s="611"/>
    </row>
    <row r="137" spans="9:10" ht="12.75">
      <c r="I137" s="514" t="s">
        <v>326</v>
      </c>
      <c r="J137" s="514"/>
    </row>
    <row r="139" spans="2:10" ht="12.75">
      <c r="B139" s="79" t="s">
        <v>327</v>
      </c>
      <c r="D139" s="124"/>
      <c r="E139" s="124"/>
      <c r="F139" s="125"/>
      <c r="I139" s="611" t="s">
        <v>591</v>
      </c>
      <c r="J139" s="611"/>
    </row>
    <row r="140" spans="9:10" ht="12.75">
      <c r="I140" s="514" t="s">
        <v>326</v>
      </c>
      <c r="J140" s="514"/>
    </row>
    <row r="142" spans="2:10" ht="12.75">
      <c r="B142" s="79" t="s">
        <v>328</v>
      </c>
      <c r="C142" s="124" t="s">
        <v>635</v>
      </c>
      <c r="D142" s="124"/>
      <c r="F142" s="125" t="s">
        <v>636</v>
      </c>
      <c r="G142" s="124"/>
      <c r="I142" s="611" t="s">
        <v>591</v>
      </c>
      <c r="J142" s="611"/>
    </row>
    <row r="143" spans="3:10" ht="12.75">
      <c r="C143" s="515" t="s">
        <v>140</v>
      </c>
      <c r="D143" s="515"/>
      <c r="F143" s="516" t="s">
        <v>143</v>
      </c>
      <c r="G143" s="516"/>
      <c r="I143" s="514" t="s">
        <v>326</v>
      </c>
      <c r="J143" s="514"/>
    </row>
    <row r="145" spans="2:3" ht="12.75">
      <c r="B145" s="79" t="s">
        <v>329</v>
      </c>
      <c r="C145" s="202">
        <v>44105</v>
      </c>
    </row>
  </sheetData>
  <sheetProtection/>
  <mergeCells count="278">
    <mergeCell ref="I136:J136"/>
    <mergeCell ref="I139:J139"/>
    <mergeCell ref="I142:J142"/>
    <mergeCell ref="I137:J137"/>
    <mergeCell ref="I140:J140"/>
    <mergeCell ref="C143:D143"/>
    <mergeCell ref="F143:G143"/>
    <mergeCell ref="I143:J143"/>
    <mergeCell ref="B5:J5"/>
    <mergeCell ref="E7:J7"/>
    <mergeCell ref="D8:J8"/>
    <mergeCell ref="B10:J10"/>
    <mergeCell ref="E12:G12"/>
    <mergeCell ref="E13:G13"/>
    <mergeCell ref="H13:J13"/>
    <mergeCell ref="H12:J12"/>
    <mergeCell ref="D20:E20"/>
    <mergeCell ref="F20:G20"/>
    <mergeCell ref="H20:I20"/>
    <mergeCell ref="E14:G14"/>
    <mergeCell ref="H14:J14"/>
    <mergeCell ref="E15:G15"/>
    <mergeCell ref="H15:J15"/>
    <mergeCell ref="A19:J19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A25:J25"/>
    <mergeCell ref="D26:E26"/>
    <mergeCell ref="H26:I26"/>
    <mergeCell ref="D27:E27"/>
    <mergeCell ref="H27:I27"/>
    <mergeCell ref="C24:I24"/>
    <mergeCell ref="H28:I28"/>
    <mergeCell ref="D29:E29"/>
    <mergeCell ref="H29:I29"/>
    <mergeCell ref="H30:I30"/>
    <mergeCell ref="H31:I31"/>
    <mergeCell ref="H32:I32"/>
    <mergeCell ref="D33:E33"/>
    <mergeCell ref="H33:I33"/>
    <mergeCell ref="A34:I34"/>
    <mergeCell ref="A35:J35"/>
    <mergeCell ref="D36:E36"/>
    <mergeCell ref="H36:I36"/>
    <mergeCell ref="A38:J38"/>
    <mergeCell ref="D39:E39"/>
    <mergeCell ref="H39:I39"/>
    <mergeCell ref="D40:E40"/>
    <mergeCell ref="H40:I40"/>
    <mergeCell ref="A37:I37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A55:I55"/>
    <mergeCell ref="A56:J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C67:F67"/>
    <mergeCell ref="H67:I67"/>
    <mergeCell ref="C68:F68"/>
    <mergeCell ref="H68:I68"/>
    <mergeCell ref="D63:E63"/>
    <mergeCell ref="H63:I63"/>
    <mergeCell ref="D64:E64"/>
    <mergeCell ref="H64:I64"/>
    <mergeCell ref="A65:I65"/>
    <mergeCell ref="A66:J66"/>
    <mergeCell ref="C69:F69"/>
    <mergeCell ref="H69:I69"/>
    <mergeCell ref="C70:F70"/>
    <mergeCell ref="H70:I70"/>
    <mergeCell ref="A71:I71"/>
    <mergeCell ref="A72:J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C81:I81"/>
    <mergeCell ref="A82:J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C93:I93"/>
    <mergeCell ref="A94:J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C106:I106"/>
    <mergeCell ref="A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C119:I119"/>
    <mergeCell ref="A120:J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H130:I130"/>
    <mergeCell ref="D127:E127"/>
    <mergeCell ref="F127:G127"/>
    <mergeCell ref="H127:I127"/>
    <mergeCell ref="D128:E128"/>
    <mergeCell ref="F128:G128"/>
    <mergeCell ref="H128:I128"/>
    <mergeCell ref="D131:E131"/>
    <mergeCell ref="F131:G131"/>
    <mergeCell ref="H131:I131"/>
    <mergeCell ref="C132:I132"/>
    <mergeCell ref="C133:I133"/>
    <mergeCell ref="D129:E129"/>
    <mergeCell ref="F129:G129"/>
    <mergeCell ref="H129:I129"/>
    <mergeCell ref="D130:E130"/>
    <mergeCell ref="F130:G1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5" zoomScaleNormal="75" zoomScalePageLayoutView="0" workbookViewId="0" topLeftCell="B13">
      <selection activeCell="C35" sqref="C35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 t="s">
        <v>330</v>
      </c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182"/>
      <c r="C6" s="182"/>
      <c r="D6" s="182"/>
      <c r="E6" s="182"/>
      <c r="F6" s="182"/>
      <c r="G6" s="182"/>
      <c r="H6" s="182"/>
      <c r="I6" s="182"/>
      <c r="J6" s="182"/>
    </row>
    <row r="7" spans="2:10" s="61" customFormat="1" ht="19.5">
      <c r="B7" s="60" t="s">
        <v>265</v>
      </c>
      <c r="E7" s="544" t="s">
        <v>649</v>
      </c>
      <c r="F7" s="544"/>
      <c r="G7" s="544"/>
      <c r="H7" s="544"/>
      <c r="I7" s="544"/>
      <c r="J7" s="544"/>
    </row>
    <row r="8" spans="2:10" s="60" customFormat="1" ht="19.5">
      <c r="B8" s="60" t="s">
        <v>266</v>
      </c>
      <c r="D8" s="544" t="s">
        <v>579</v>
      </c>
      <c r="E8" s="544"/>
      <c r="F8" s="544"/>
      <c r="G8" s="544"/>
      <c r="H8" s="544"/>
      <c r="I8" s="544"/>
      <c r="J8" s="544"/>
    </row>
    <row r="9" s="61" customFormat="1" ht="15.75">
      <c r="F9" s="62"/>
    </row>
    <row r="10" spans="2:10" s="61" customFormat="1" ht="15.75">
      <c r="B10" s="620" t="s">
        <v>468</v>
      </c>
      <c r="C10" s="620"/>
      <c r="D10" s="620"/>
      <c r="E10" s="620"/>
      <c r="F10" s="620"/>
      <c r="G10" s="620"/>
      <c r="H10" s="620"/>
      <c r="I10" s="620"/>
      <c r="J10" s="620"/>
    </row>
    <row r="11" s="61" customFormat="1" ht="15.75">
      <c r="F11" s="62"/>
    </row>
    <row r="12" spans="2:10" s="61" customFormat="1" ht="45" customHeight="1">
      <c r="B12" s="139" t="s">
        <v>269</v>
      </c>
      <c r="C12" s="139" t="s">
        <v>0</v>
      </c>
      <c r="D12" s="139" t="s">
        <v>421</v>
      </c>
      <c r="E12" s="613" t="s">
        <v>651</v>
      </c>
      <c r="F12" s="615"/>
      <c r="G12" s="139" t="s">
        <v>422</v>
      </c>
      <c r="H12" s="545" t="s">
        <v>451</v>
      </c>
      <c r="I12" s="545"/>
      <c r="J12" s="545"/>
    </row>
    <row r="13" spans="2:10" s="61" customFormat="1" ht="15.75">
      <c r="B13" s="139"/>
      <c r="C13" s="90" t="s">
        <v>650</v>
      </c>
      <c r="D13" s="139">
        <v>50</v>
      </c>
      <c r="E13" s="613">
        <v>32</v>
      </c>
      <c r="F13" s="615"/>
      <c r="G13" s="139">
        <v>94</v>
      </c>
      <c r="H13" s="613">
        <v>150000</v>
      </c>
      <c r="I13" s="614"/>
      <c r="J13" s="615"/>
    </row>
    <row r="14" spans="2:10" s="95" customFormat="1" ht="24" customHeight="1">
      <c r="B14" s="133"/>
      <c r="C14" s="133" t="s">
        <v>172</v>
      </c>
      <c r="D14" s="134"/>
      <c r="E14" s="616"/>
      <c r="F14" s="618"/>
      <c r="G14" s="135"/>
      <c r="H14" s="541">
        <f>H13</f>
        <v>150000</v>
      </c>
      <c r="I14" s="541"/>
      <c r="J14" s="541"/>
    </row>
    <row r="15" s="61" customFormat="1" ht="15.75">
      <c r="F15" s="62"/>
    </row>
    <row r="16" spans="2:6" s="140" customFormat="1" ht="15.75">
      <c r="B16" s="140" t="s">
        <v>452</v>
      </c>
      <c r="F16" s="141"/>
    </row>
    <row r="17" s="140" customFormat="1" ht="15.75">
      <c r="F17" s="141"/>
    </row>
    <row r="18" spans="1:10" s="61" customFormat="1" ht="25.5" customHeight="1">
      <c r="A18" s="532" t="s">
        <v>507</v>
      </c>
      <c r="B18" s="533"/>
      <c r="C18" s="533"/>
      <c r="D18" s="533"/>
      <c r="E18" s="533"/>
      <c r="F18" s="533"/>
      <c r="G18" s="533"/>
      <c r="H18" s="533"/>
      <c r="I18" s="533"/>
      <c r="J18" s="556"/>
    </row>
    <row r="19" spans="1:10" ht="25.5">
      <c r="A19" s="77"/>
      <c r="B19" s="78" t="s">
        <v>269</v>
      </c>
      <c r="C19" s="185" t="s">
        <v>307</v>
      </c>
      <c r="D19" s="534" t="s">
        <v>421</v>
      </c>
      <c r="E19" s="536"/>
      <c r="F19" s="534" t="s">
        <v>508</v>
      </c>
      <c r="G19" s="536"/>
      <c r="H19" s="534" t="s">
        <v>422</v>
      </c>
      <c r="I19" s="536"/>
      <c r="J19" s="185" t="s">
        <v>312</v>
      </c>
    </row>
    <row r="20" spans="1:10" ht="13.5">
      <c r="A20" s="77"/>
      <c r="B20" s="80">
        <v>1</v>
      </c>
      <c r="C20" s="80">
        <v>2</v>
      </c>
      <c r="D20" s="537">
        <v>3</v>
      </c>
      <c r="E20" s="539"/>
      <c r="F20" s="537">
        <v>4</v>
      </c>
      <c r="G20" s="539"/>
      <c r="H20" s="537">
        <v>5</v>
      </c>
      <c r="I20" s="539"/>
      <c r="J20" s="80" t="s">
        <v>334</v>
      </c>
    </row>
    <row r="21" spans="1:10" s="95" customFormat="1" ht="15.75" outlineLevel="1">
      <c r="A21" s="90"/>
      <c r="B21" s="91">
        <v>1</v>
      </c>
      <c r="C21" s="90" t="s">
        <v>650</v>
      </c>
      <c r="D21" s="580">
        <v>50</v>
      </c>
      <c r="E21" s="581"/>
      <c r="F21" s="582">
        <v>32</v>
      </c>
      <c r="G21" s="583"/>
      <c r="H21" s="584">
        <v>94</v>
      </c>
      <c r="I21" s="585"/>
      <c r="J21" s="117">
        <f>D21*F21*H21-400</f>
        <v>150000</v>
      </c>
    </row>
    <row r="22" spans="1:10" s="61" customFormat="1" ht="15.75" outlineLevel="1">
      <c r="A22" s="183" t="s">
        <v>285</v>
      </c>
      <c r="B22" s="184"/>
      <c r="C22" s="518" t="s">
        <v>285</v>
      </c>
      <c r="D22" s="518"/>
      <c r="E22" s="518"/>
      <c r="F22" s="518"/>
      <c r="G22" s="518"/>
      <c r="H22" s="518"/>
      <c r="I22" s="519"/>
      <c r="J22" s="76">
        <f>J21</f>
        <v>150000</v>
      </c>
    </row>
    <row r="25" spans="2:10" ht="12.75">
      <c r="B25" s="79" t="s">
        <v>138</v>
      </c>
      <c r="D25" s="124"/>
      <c r="E25" s="124"/>
      <c r="F25" s="125"/>
      <c r="I25" s="611" t="s">
        <v>580</v>
      </c>
      <c r="J25" s="611"/>
    </row>
    <row r="26" spans="9:10" ht="12.75">
      <c r="I26" s="514" t="s">
        <v>326</v>
      </c>
      <c r="J26" s="514"/>
    </row>
    <row r="28" spans="2:10" ht="12.75">
      <c r="B28" s="79" t="s">
        <v>327</v>
      </c>
      <c r="D28" s="124"/>
      <c r="E28" s="124"/>
      <c r="F28" s="125"/>
      <c r="I28" s="611" t="s">
        <v>591</v>
      </c>
      <c r="J28" s="611"/>
    </row>
    <row r="29" spans="9:10" ht="12.75">
      <c r="I29" s="514" t="s">
        <v>326</v>
      </c>
      <c r="J29" s="514"/>
    </row>
    <row r="31" spans="2:10" ht="12.75">
      <c r="B31" s="79" t="s">
        <v>328</v>
      </c>
      <c r="C31" s="124" t="s">
        <v>635</v>
      </c>
      <c r="D31" s="124"/>
      <c r="F31" s="125" t="s">
        <v>636</v>
      </c>
      <c r="G31" s="124"/>
      <c r="I31" s="611" t="s">
        <v>591</v>
      </c>
      <c r="J31" s="611"/>
    </row>
    <row r="32" spans="3:10" ht="12.75">
      <c r="C32" s="515" t="s">
        <v>140</v>
      </c>
      <c r="D32" s="515"/>
      <c r="F32" s="516" t="s">
        <v>143</v>
      </c>
      <c r="G32" s="516"/>
      <c r="I32" s="514" t="s">
        <v>326</v>
      </c>
      <c r="J32" s="514"/>
    </row>
    <row r="34" spans="2:3" ht="12.75">
      <c r="B34" s="79" t="s">
        <v>329</v>
      </c>
      <c r="C34" s="202">
        <f>'Расчеты (обосн) обл.бюд (ФА)'!C42</f>
        <v>44144</v>
      </c>
    </row>
  </sheetData>
  <sheetProtection/>
  <mergeCells count="29">
    <mergeCell ref="I28:J28"/>
    <mergeCell ref="I29:J29"/>
    <mergeCell ref="I31:J31"/>
    <mergeCell ref="C32:D32"/>
    <mergeCell ref="F32:G32"/>
    <mergeCell ref="I32:J32"/>
    <mergeCell ref="C22:I22"/>
    <mergeCell ref="I25:J25"/>
    <mergeCell ref="I26:J26"/>
    <mergeCell ref="D20:E20"/>
    <mergeCell ref="F20:G20"/>
    <mergeCell ref="H20:I20"/>
    <mergeCell ref="D21:E21"/>
    <mergeCell ref="F21:G21"/>
    <mergeCell ref="H21:I21"/>
    <mergeCell ref="E14:F14"/>
    <mergeCell ref="H14:J14"/>
    <mergeCell ref="A18:J18"/>
    <mergeCell ref="D19:E19"/>
    <mergeCell ref="F19:G19"/>
    <mergeCell ref="H19:I19"/>
    <mergeCell ref="E13:F13"/>
    <mergeCell ref="H13:J13"/>
    <mergeCell ref="B5:J5"/>
    <mergeCell ref="E7:J7"/>
    <mergeCell ref="D8:J8"/>
    <mergeCell ref="B10:J10"/>
    <mergeCell ref="E12:F12"/>
    <mergeCell ref="H12:J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zoomScale="75" zoomScaleNormal="75" zoomScalePageLayoutView="0" workbookViewId="0" topLeftCell="B102">
      <selection activeCell="C139" sqref="C13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spans="2:10" s="60" customFormat="1" ht="18.75">
      <c r="B4" s="542" t="s">
        <v>264</v>
      </c>
      <c r="C4" s="542"/>
      <c r="D4" s="542"/>
      <c r="E4" s="542"/>
      <c r="F4" s="542"/>
      <c r="G4" s="542"/>
      <c r="H4" s="542"/>
      <c r="I4" s="542"/>
      <c r="J4" s="542"/>
    </row>
    <row r="5" spans="2:10" s="60" customFormat="1" ht="18.75">
      <c r="B5" s="127"/>
      <c r="C5" s="127"/>
      <c r="D5" s="127"/>
      <c r="E5" s="127"/>
      <c r="F5" s="127"/>
      <c r="G5" s="127"/>
      <c r="H5" s="127"/>
      <c r="I5" s="127"/>
      <c r="J5" s="127"/>
    </row>
    <row r="6" spans="2:10" s="61" customFormat="1" ht="41.25" customHeight="1">
      <c r="B6" s="60" t="s">
        <v>265</v>
      </c>
      <c r="E6" s="543" t="s">
        <v>444</v>
      </c>
      <c r="F6" s="543"/>
      <c r="G6" s="543"/>
      <c r="H6" s="543"/>
      <c r="I6" s="543"/>
      <c r="J6" s="543"/>
    </row>
    <row r="7" spans="2:10" s="60" customFormat="1" ht="19.5">
      <c r="B7" s="60" t="s">
        <v>266</v>
      </c>
      <c r="D7" s="544" t="s">
        <v>579</v>
      </c>
      <c r="E7" s="544"/>
      <c r="F7" s="544"/>
      <c r="G7" s="544"/>
      <c r="H7" s="544"/>
      <c r="I7" s="544"/>
      <c r="J7" s="544"/>
    </row>
    <row r="8" s="61" customFormat="1" ht="15.75">
      <c r="F8" s="62"/>
    </row>
    <row r="9" spans="2:6" s="61" customFormat="1" ht="15.75">
      <c r="B9" s="95" t="s">
        <v>449</v>
      </c>
      <c r="F9" s="62"/>
    </row>
    <row r="10" s="61" customFormat="1" ht="15.75">
      <c r="F10" s="62"/>
    </row>
    <row r="11" spans="2:10" s="61" customFormat="1" ht="45" customHeight="1">
      <c r="B11" s="139" t="s">
        <v>269</v>
      </c>
      <c r="C11" s="139" t="s">
        <v>0</v>
      </c>
      <c r="D11" s="139" t="s">
        <v>309</v>
      </c>
      <c r="E11" s="545" t="s">
        <v>450</v>
      </c>
      <c r="F11" s="545"/>
      <c r="G11" s="545"/>
      <c r="H11" s="545" t="s">
        <v>451</v>
      </c>
      <c r="I11" s="545"/>
      <c r="J11" s="545"/>
    </row>
    <row r="12" spans="2:10" s="61" customFormat="1" ht="15.75">
      <c r="B12" s="132"/>
      <c r="C12" s="132" t="s">
        <v>654</v>
      </c>
      <c r="D12" s="131">
        <v>4</v>
      </c>
      <c r="E12" s="546">
        <v>22500</v>
      </c>
      <c r="F12" s="546"/>
      <c r="G12" s="546"/>
      <c r="H12" s="573">
        <v>100000</v>
      </c>
      <c r="I12" s="573"/>
      <c r="J12" s="573"/>
    </row>
    <row r="13" spans="2:10" s="61" customFormat="1" ht="15.75">
      <c r="B13" s="132"/>
      <c r="C13" s="132"/>
      <c r="D13" s="131"/>
      <c r="E13" s="546"/>
      <c r="F13" s="546"/>
      <c r="G13" s="546"/>
      <c r="H13" s="573"/>
      <c r="I13" s="573"/>
      <c r="J13" s="573"/>
    </row>
    <row r="14" spans="2:10" s="95" customFormat="1" ht="15.75">
      <c r="B14" s="133"/>
      <c r="C14" s="133" t="s">
        <v>172</v>
      </c>
      <c r="D14" s="134"/>
      <c r="E14" s="540"/>
      <c r="F14" s="540"/>
      <c r="G14" s="540"/>
      <c r="H14" s="541">
        <f>H12</f>
        <v>100000</v>
      </c>
      <c r="I14" s="541"/>
      <c r="J14" s="541"/>
    </row>
    <row r="15" s="61" customFormat="1" ht="15.75">
      <c r="F15" s="62"/>
    </row>
    <row r="16" spans="2:10" s="61" customFormat="1" ht="16.5">
      <c r="B16" s="136" t="s">
        <v>452</v>
      </c>
      <c r="C16" s="137"/>
      <c r="D16" s="137"/>
      <c r="E16" s="137"/>
      <c r="F16" s="138"/>
      <c r="G16" s="137"/>
      <c r="H16" s="137"/>
      <c r="I16" s="137"/>
      <c r="J16" s="137"/>
    </row>
    <row r="17" spans="2:10" s="61" customFormat="1" ht="16.5">
      <c r="B17" s="136"/>
      <c r="C17" s="137"/>
      <c r="D17" s="137"/>
      <c r="E17" s="137"/>
      <c r="F17" s="138"/>
      <c r="G17" s="137"/>
      <c r="H17" s="137"/>
      <c r="I17" s="137"/>
      <c r="J17" s="137"/>
    </row>
    <row r="18" spans="1:10" s="61" customFormat="1" ht="24" customHeight="1">
      <c r="A18" s="532" t="s">
        <v>445</v>
      </c>
      <c r="B18" s="565"/>
      <c r="C18" s="565"/>
      <c r="D18" s="565"/>
      <c r="E18" s="565"/>
      <c r="F18" s="565"/>
      <c r="G18" s="565"/>
      <c r="H18" s="565"/>
      <c r="I18" s="565"/>
      <c r="J18" s="565"/>
    </row>
    <row r="19" spans="1:10" ht="27">
      <c r="A19" s="77"/>
      <c r="B19" s="97" t="s">
        <v>269</v>
      </c>
      <c r="C19" s="63" t="s">
        <v>307</v>
      </c>
      <c r="D19" s="559" t="s">
        <v>308</v>
      </c>
      <c r="E19" s="559"/>
      <c r="F19" s="63" t="s">
        <v>309</v>
      </c>
      <c r="G19" s="63" t="s">
        <v>310</v>
      </c>
      <c r="H19" s="559" t="s">
        <v>311</v>
      </c>
      <c r="I19" s="559"/>
      <c r="J19" s="63" t="s">
        <v>312</v>
      </c>
    </row>
    <row r="20" spans="1:10" s="99" customFormat="1" ht="12.75">
      <c r="A20" s="98"/>
      <c r="B20" s="80">
        <v>1</v>
      </c>
      <c r="C20" s="80">
        <v>2</v>
      </c>
      <c r="D20" s="537">
        <v>3</v>
      </c>
      <c r="E20" s="539"/>
      <c r="F20" s="80">
        <v>4</v>
      </c>
      <c r="G20" s="80">
        <v>5</v>
      </c>
      <c r="H20" s="537">
        <v>6</v>
      </c>
      <c r="I20" s="539"/>
      <c r="J20" s="80" t="s">
        <v>313</v>
      </c>
    </row>
    <row r="21" spans="1:10" s="61" customFormat="1" ht="15.75" outlineLevel="1">
      <c r="A21" s="66"/>
      <c r="B21" s="67">
        <v>1</v>
      </c>
      <c r="C21" s="66" t="s">
        <v>336</v>
      </c>
      <c r="D21" s="75" t="s">
        <v>315</v>
      </c>
      <c r="E21" s="100"/>
      <c r="F21" s="81"/>
      <c r="G21" s="101"/>
      <c r="H21" s="552">
        <v>12</v>
      </c>
      <c r="I21" s="553"/>
      <c r="J21" s="74">
        <f aca="true" t="shared" si="0" ref="J21:J26">F21*G21*H21</f>
        <v>0</v>
      </c>
    </row>
    <row r="22" spans="1:10" s="61" customFormat="1" ht="30" customHeight="1" outlineLevel="1">
      <c r="A22" s="66"/>
      <c r="B22" s="67">
        <v>2</v>
      </c>
      <c r="C22" s="66" t="s">
        <v>337</v>
      </c>
      <c r="D22" s="606" t="s">
        <v>338</v>
      </c>
      <c r="E22" s="607"/>
      <c r="F22" s="81"/>
      <c r="G22" s="101"/>
      <c r="H22" s="552">
        <v>12</v>
      </c>
      <c r="I22" s="553"/>
      <c r="J22" s="74">
        <f t="shared" si="0"/>
        <v>0</v>
      </c>
    </row>
    <row r="23" spans="1:10" s="61" customFormat="1" ht="15.75" outlineLevel="1">
      <c r="A23" s="114"/>
      <c r="B23" s="102">
        <v>3</v>
      </c>
      <c r="C23" s="66" t="s">
        <v>339</v>
      </c>
      <c r="D23" s="75" t="s">
        <v>340</v>
      </c>
      <c r="E23" s="100"/>
      <c r="F23" s="81"/>
      <c r="G23" s="101"/>
      <c r="H23" s="552">
        <v>12</v>
      </c>
      <c r="I23" s="553"/>
      <c r="J23" s="74">
        <f t="shared" si="0"/>
        <v>0</v>
      </c>
    </row>
    <row r="24" spans="1:10" s="61" customFormat="1" ht="15.75" outlineLevel="1">
      <c r="A24" s="114"/>
      <c r="B24" s="102">
        <v>4</v>
      </c>
      <c r="C24" s="66" t="s">
        <v>341</v>
      </c>
      <c r="D24" s="75" t="s">
        <v>340</v>
      </c>
      <c r="E24" s="100"/>
      <c r="F24" s="81"/>
      <c r="G24" s="101"/>
      <c r="H24" s="552">
        <v>12</v>
      </c>
      <c r="I24" s="553"/>
      <c r="J24" s="74">
        <f t="shared" si="0"/>
        <v>0</v>
      </c>
    </row>
    <row r="25" spans="1:10" s="61" customFormat="1" ht="15.75" outlineLevel="1">
      <c r="A25" s="114"/>
      <c r="B25" s="102">
        <v>5</v>
      </c>
      <c r="C25" s="66" t="s">
        <v>314</v>
      </c>
      <c r="D25" s="75" t="s">
        <v>342</v>
      </c>
      <c r="E25" s="100"/>
      <c r="F25" s="81"/>
      <c r="G25" s="101"/>
      <c r="H25" s="552">
        <v>12</v>
      </c>
      <c r="I25" s="553"/>
      <c r="J25" s="74">
        <f t="shared" si="0"/>
        <v>0</v>
      </c>
    </row>
    <row r="26" spans="1:10" s="61" customFormat="1" ht="15.75" outlineLevel="1">
      <c r="A26" s="114"/>
      <c r="B26" s="102">
        <v>6</v>
      </c>
      <c r="C26" s="66" t="s">
        <v>343</v>
      </c>
      <c r="D26" s="574" t="s">
        <v>344</v>
      </c>
      <c r="E26" s="575"/>
      <c r="F26" s="81"/>
      <c r="G26" s="101"/>
      <c r="H26" s="552">
        <v>12</v>
      </c>
      <c r="I26" s="553"/>
      <c r="J26" s="74">
        <f t="shared" si="0"/>
        <v>0</v>
      </c>
    </row>
    <row r="27" spans="1:10" s="61" customFormat="1" ht="15.75" outlineLevel="1">
      <c r="A27" s="517" t="s">
        <v>285</v>
      </c>
      <c r="B27" s="518"/>
      <c r="C27" s="518"/>
      <c r="D27" s="518"/>
      <c r="E27" s="518"/>
      <c r="F27" s="518"/>
      <c r="G27" s="518"/>
      <c r="H27" s="518"/>
      <c r="I27" s="519"/>
      <c r="J27" s="103">
        <f>SUM(J21:J26)</f>
        <v>0</v>
      </c>
    </row>
    <row r="28" spans="1:10" s="61" customFormat="1" ht="21.75" customHeight="1">
      <c r="A28" s="532" t="s">
        <v>446</v>
      </c>
      <c r="B28" s="533"/>
      <c r="C28" s="533"/>
      <c r="D28" s="533"/>
      <c r="E28" s="533"/>
      <c r="F28" s="533"/>
      <c r="G28" s="533"/>
      <c r="H28" s="533"/>
      <c r="I28" s="533"/>
      <c r="J28" s="533"/>
    </row>
    <row r="29" spans="1:10" s="61" customFormat="1" ht="31.5" outlineLevel="1">
      <c r="A29" s="66"/>
      <c r="B29" s="67">
        <v>1</v>
      </c>
      <c r="C29" s="66" t="s">
        <v>346</v>
      </c>
      <c r="D29" s="574" t="s">
        <v>347</v>
      </c>
      <c r="E29" s="575"/>
      <c r="F29" s="68"/>
      <c r="G29" s="104"/>
      <c r="H29" s="557">
        <v>12</v>
      </c>
      <c r="I29" s="558"/>
      <c r="J29" s="74">
        <f>F29*G29*H29</f>
        <v>0</v>
      </c>
    </row>
    <row r="30" spans="1:10" s="61" customFormat="1" ht="15.75" outlineLevel="1">
      <c r="A30" s="517" t="s">
        <v>285</v>
      </c>
      <c r="B30" s="518"/>
      <c r="C30" s="518"/>
      <c r="D30" s="518"/>
      <c r="E30" s="518"/>
      <c r="F30" s="518"/>
      <c r="G30" s="518"/>
      <c r="H30" s="518"/>
      <c r="I30" s="519"/>
      <c r="J30" s="76">
        <f>SUM(J29:J29)</f>
        <v>0</v>
      </c>
    </row>
    <row r="31" spans="1:10" s="61" customFormat="1" ht="27.75" customHeight="1">
      <c r="A31" s="532" t="s">
        <v>521</v>
      </c>
      <c r="B31" s="533"/>
      <c r="C31" s="533"/>
      <c r="D31" s="533"/>
      <c r="E31" s="533"/>
      <c r="F31" s="533"/>
      <c r="G31" s="533"/>
      <c r="H31" s="533"/>
      <c r="I31" s="533"/>
      <c r="J31" s="533"/>
    </row>
    <row r="32" spans="1:10" ht="27">
      <c r="A32" s="77"/>
      <c r="B32" s="97" t="s">
        <v>269</v>
      </c>
      <c r="C32" s="63" t="s">
        <v>307</v>
      </c>
      <c r="D32" s="559" t="s">
        <v>308</v>
      </c>
      <c r="E32" s="559"/>
      <c r="F32" s="63" t="s">
        <v>309</v>
      </c>
      <c r="G32" s="63" t="s">
        <v>310</v>
      </c>
      <c r="H32" s="559" t="s">
        <v>311</v>
      </c>
      <c r="I32" s="559"/>
      <c r="J32" s="63" t="s">
        <v>312</v>
      </c>
    </row>
    <row r="33" spans="1:10" s="99" customFormat="1" ht="12.75">
      <c r="A33" s="98"/>
      <c r="B33" s="80">
        <v>1</v>
      </c>
      <c r="C33" s="80">
        <v>2</v>
      </c>
      <c r="D33" s="537">
        <v>3</v>
      </c>
      <c r="E33" s="539"/>
      <c r="F33" s="80">
        <v>4</v>
      </c>
      <c r="G33" s="80">
        <v>5</v>
      </c>
      <c r="H33" s="537">
        <v>6</v>
      </c>
      <c r="I33" s="539"/>
      <c r="J33" s="80" t="s">
        <v>313</v>
      </c>
    </row>
    <row r="34" spans="1:10" s="95" customFormat="1" ht="31.5" outlineLevel="2">
      <c r="A34" s="90"/>
      <c r="B34" s="91" t="s">
        <v>358</v>
      </c>
      <c r="C34" s="90" t="s">
        <v>359</v>
      </c>
      <c r="D34" s="602" t="s">
        <v>292</v>
      </c>
      <c r="E34" s="603"/>
      <c r="F34" s="106" t="s">
        <v>292</v>
      </c>
      <c r="G34" s="106" t="s">
        <v>292</v>
      </c>
      <c r="H34" s="604" t="s">
        <v>292</v>
      </c>
      <c r="I34" s="605"/>
      <c r="J34" s="94"/>
    </row>
    <row r="35" spans="1:10" s="61" customFormat="1" ht="15.75" outlineLevel="2">
      <c r="A35" s="66"/>
      <c r="B35" s="107" t="s">
        <v>293</v>
      </c>
      <c r="C35" s="66" t="s">
        <v>648</v>
      </c>
      <c r="D35" s="520" t="s">
        <v>321</v>
      </c>
      <c r="E35" s="522"/>
      <c r="F35" s="105">
        <v>1</v>
      </c>
      <c r="G35" s="101">
        <v>10000</v>
      </c>
      <c r="H35" s="557">
        <v>2</v>
      </c>
      <c r="I35" s="558"/>
      <c r="J35" s="74">
        <f aca="true" t="shared" si="1" ref="J35:J40">F35*G35*H35</f>
        <v>20000</v>
      </c>
    </row>
    <row r="36" spans="1:10" s="61" customFormat="1" ht="13.5" customHeight="1" outlineLevel="2">
      <c r="A36" s="66"/>
      <c r="B36" s="67" t="s">
        <v>295</v>
      </c>
      <c r="C36" s="66"/>
      <c r="D36" s="520"/>
      <c r="E36" s="522"/>
      <c r="F36" s="105"/>
      <c r="G36" s="101"/>
      <c r="H36" s="557"/>
      <c r="I36" s="558"/>
      <c r="J36" s="74">
        <f t="shared" si="1"/>
        <v>0</v>
      </c>
    </row>
    <row r="37" spans="1:10" s="61" customFormat="1" ht="15.75" hidden="1" outlineLevel="2">
      <c r="A37" s="66"/>
      <c r="B37" s="107" t="s">
        <v>364</v>
      </c>
      <c r="C37" s="66"/>
      <c r="D37" s="520"/>
      <c r="E37" s="522"/>
      <c r="F37" s="105"/>
      <c r="G37" s="101"/>
      <c r="H37" s="557"/>
      <c r="I37" s="558"/>
      <c r="J37" s="74">
        <f>F37*G37*H37</f>
        <v>0</v>
      </c>
    </row>
    <row r="38" spans="1:10" s="61" customFormat="1" ht="15.75" hidden="1" outlineLevel="2">
      <c r="A38" s="66"/>
      <c r="B38" s="67" t="s">
        <v>366</v>
      </c>
      <c r="C38" s="66"/>
      <c r="D38" s="520"/>
      <c r="E38" s="522"/>
      <c r="F38" s="105"/>
      <c r="G38" s="101"/>
      <c r="H38" s="557"/>
      <c r="I38" s="558"/>
      <c r="J38" s="74">
        <f t="shared" si="1"/>
        <v>0</v>
      </c>
    </row>
    <row r="39" spans="1:10" s="61" customFormat="1" ht="15.75" hidden="1" outlineLevel="2">
      <c r="A39" s="66"/>
      <c r="B39" s="67" t="s">
        <v>368</v>
      </c>
      <c r="C39" s="66"/>
      <c r="D39" s="520"/>
      <c r="E39" s="522"/>
      <c r="F39" s="105"/>
      <c r="G39" s="101"/>
      <c r="H39" s="557"/>
      <c r="I39" s="558"/>
      <c r="J39" s="74"/>
    </row>
    <row r="40" spans="1:10" s="61" customFormat="1" ht="15.75" hidden="1" outlineLevel="2">
      <c r="A40" s="66"/>
      <c r="B40" s="67" t="s">
        <v>382</v>
      </c>
      <c r="C40" s="66"/>
      <c r="D40" s="520"/>
      <c r="E40" s="522"/>
      <c r="F40" s="105"/>
      <c r="G40" s="101"/>
      <c r="H40" s="557"/>
      <c r="I40" s="558"/>
      <c r="J40" s="74">
        <f t="shared" si="1"/>
        <v>0</v>
      </c>
    </row>
    <row r="41" spans="1:10" s="95" customFormat="1" ht="31.5" outlineLevel="2">
      <c r="A41" s="90"/>
      <c r="B41" s="91" t="s">
        <v>384</v>
      </c>
      <c r="C41" s="90" t="s">
        <v>385</v>
      </c>
      <c r="D41" s="602" t="s">
        <v>292</v>
      </c>
      <c r="E41" s="603"/>
      <c r="F41" s="106" t="s">
        <v>292</v>
      </c>
      <c r="G41" s="106" t="s">
        <v>292</v>
      </c>
      <c r="H41" s="604" t="s">
        <v>292</v>
      </c>
      <c r="I41" s="605"/>
      <c r="J41" s="94"/>
    </row>
    <row r="42" spans="1:10" s="61" customFormat="1" ht="14.25" customHeight="1" outlineLevel="2">
      <c r="A42" s="66"/>
      <c r="B42" s="67" t="s">
        <v>298</v>
      </c>
      <c r="C42" s="66"/>
      <c r="D42" s="520"/>
      <c r="E42" s="522"/>
      <c r="F42" s="105"/>
      <c r="G42" s="101"/>
      <c r="H42" s="557"/>
      <c r="I42" s="558"/>
      <c r="J42" s="74">
        <f aca="true" t="shared" si="2" ref="J42:J47">G42*H42*I42</f>
        <v>0</v>
      </c>
    </row>
    <row r="43" spans="1:10" s="61" customFormat="1" ht="15.75" hidden="1" outlineLevel="2">
      <c r="A43" s="66"/>
      <c r="B43" s="67" t="s">
        <v>300</v>
      </c>
      <c r="C43" s="66"/>
      <c r="D43" s="520"/>
      <c r="E43" s="522"/>
      <c r="F43" s="105"/>
      <c r="G43" s="101"/>
      <c r="H43" s="557"/>
      <c r="I43" s="558"/>
      <c r="J43" s="74">
        <f t="shared" si="2"/>
        <v>0</v>
      </c>
    </row>
    <row r="44" spans="1:10" s="61" customFormat="1" ht="15.75" hidden="1" outlineLevel="2">
      <c r="A44" s="66"/>
      <c r="B44" s="67" t="s">
        <v>302</v>
      </c>
      <c r="C44" s="66"/>
      <c r="D44" s="520"/>
      <c r="E44" s="522"/>
      <c r="F44" s="105"/>
      <c r="G44" s="101"/>
      <c r="H44" s="557"/>
      <c r="I44" s="558"/>
      <c r="J44" s="74">
        <f t="shared" si="2"/>
        <v>0</v>
      </c>
    </row>
    <row r="45" spans="1:10" s="61" customFormat="1" ht="15.75" hidden="1" outlineLevel="2">
      <c r="A45" s="66"/>
      <c r="B45" s="67" t="s">
        <v>304</v>
      </c>
      <c r="C45" s="66"/>
      <c r="D45" s="520"/>
      <c r="E45" s="522"/>
      <c r="F45" s="105"/>
      <c r="G45" s="101"/>
      <c r="H45" s="557"/>
      <c r="I45" s="558"/>
      <c r="J45" s="74">
        <f t="shared" si="2"/>
        <v>0</v>
      </c>
    </row>
    <row r="46" spans="1:10" s="61" customFormat="1" ht="15.75" hidden="1" outlineLevel="2">
      <c r="A46" s="66"/>
      <c r="B46" s="67" t="s">
        <v>392</v>
      </c>
      <c r="C46" s="66"/>
      <c r="D46" s="520"/>
      <c r="E46" s="522"/>
      <c r="F46" s="105"/>
      <c r="G46" s="101"/>
      <c r="H46" s="557"/>
      <c r="I46" s="558"/>
      <c r="J46" s="74">
        <f t="shared" si="2"/>
        <v>0</v>
      </c>
    </row>
    <row r="47" spans="1:10" s="61" customFormat="1" ht="15.75" hidden="1" outlineLevel="2">
      <c r="A47" s="66"/>
      <c r="B47" s="67" t="s">
        <v>394</v>
      </c>
      <c r="C47" s="66"/>
      <c r="D47" s="520"/>
      <c r="E47" s="522"/>
      <c r="F47" s="105"/>
      <c r="G47" s="101"/>
      <c r="H47" s="557"/>
      <c r="I47" s="558"/>
      <c r="J47" s="74">
        <f t="shared" si="2"/>
        <v>0</v>
      </c>
    </row>
    <row r="48" spans="1:10" s="61" customFormat="1" ht="15.75" outlineLevel="2">
      <c r="A48" s="517" t="s">
        <v>285</v>
      </c>
      <c r="B48" s="518"/>
      <c r="C48" s="518"/>
      <c r="D48" s="518"/>
      <c r="E48" s="518"/>
      <c r="F48" s="518"/>
      <c r="G48" s="518"/>
      <c r="H48" s="518"/>
      <c r="I48" s="519"/>
      <c r="J48" s="103">
        <f>SUM(J35:J47)</f>
        <v>20000</v>
      </c>
    </row>
    <row r="49" spans="1:10" s="61" customFormat="1" ht="24" customHeight="1">
      <c r="A49" s="532" t="s">
        <v>484</v>
      </c>
      <c r="B49" s="533"/>
      <c r="C49" s="533"/>
      <c r="D49" s="533"/>
      <c r="E49" s="533"/>
      <c r="F49" s="533"/>
      <c r="G49" s="533"/>
      <c r="H49" s="533"/>
      <c r="I49" s="533"/>
      <c r="J49" s="533"/>
    </row>
    <row r="50" spans="1:10" ht="27">
      <c r="A50" s="77"/>
      <c r="B50" s="97" t="s">
        <v>269</v>
      </c>
      <c r="C50" s="63" t="s">
        <v>307</v>
      </c>
      <c r="D50" s="559" t="s">
        <v>308</v>
      </c>
      <c r="E50" s="559"/>
      <c r="F50" s="63" t="s">
        <v>309</v>
      </c>
      <c r="G50" s="63" t="s">
        <v>310</v>
      </c>
      <c r="H50" s="559" t="s">
        <v>311</v>
      </c>
      <c r="I50" s="559"/>
      <c r="J50" s="63" t="s">
        <v>312</v>
      </c>
    </row>
    <row r="51" spans="1:10" s="99" customFormat="1" ht="12.75">
      <c r="A51" s="98"/>
      <c r="B51" s="80">
        <v>1</v>
      </c>
      <c r="C51" s="80">
        <v>2</v>
      </c>
      <c r="D51" s="537">
        <v>3</v>
      </c>
      <c r="E51" s="539"/>
      <c r="F51" s="80">
        <v>4</v>
      </c>
      <c r="G51" s="80">
        <v>5</v>
      </c>
      <c r="H51" s="537">
        <v>6</v>
      </c>
      <c r="I51" s="539"/>
      <c r="J51" s="80" t="s">
        <v>313</v>
      </c>
    </row>
    <row r="52" spans="1:10" s="61" customFormat="1" ht="15.75" outlineLevel="2">
      <c r="A52" s="66"/>
      <c r="B52" s="67">
        <v>1</v>
      </c>
      <c r="C52" s="66"/>
      <c r="D52" s="520"/>
      <c r="E52" s="522"/>
      <c r="F52" s="70"/>
      <c r="G52" s="101"/>
      <c r="H52" s="557">
        <v>12</v>
      </c>
      <c r="I52" s="558"/>
      <c r="J52" s="74">
        <f aca="true" t="shared" si="3" ref="J52:J57">F52*G52*H52</f>
        <v>0</v>
      </c>
    </row>
    <row r="53" spans="1:10" s="61" customFormat="1" ht="15.75" outlineLevel="2">
      <c r="A53" s="66"/>
      <c r="B53" s="67">
        <v>2</v>
      </c>
      <c r="C53" s="66" t="s">
        <v>641</v>
      </c>
      <c r="D53" s="520" t="s">
        <v>321</v>
      </c>
      <c r="E53" s="522"/>
      <c r="F53" s="70">
        <v>1</v>
      </c>
      <c r="G53" s="101">
        <v>10000</v>
      </c>
      <c r="H53" s="557">
        <v>3</v>
      </c>
      <c r="I53" s="558"/>
      <c r="J53" s="74">
        <f t="shared" si="3"/>
        <v>30000</v>
      </c>
    </row>
    <row r="54" spans="1:10" s="61" customFormat="1" ht="15" customHeight="1" outlineLevel="2">
      <c r="A54" s="66"/>
      <c r="B54" s="67">
        <v>3</v>
      </c>
      <c r="C54" s="66"/>
      <c r="D54" s="520"/>
      <c r="E54" s="522"/>
      <c r="F54" s="70"/>
      <c r="G54" s="101"/>
      <c r="H54" s="557"/>
      <c r="I54" s="558"/>
      <c r="J54" s="74">
        <f t="shared" si="3"/>
        <v>0</v>
      </c>
    </row>
    <row r="55" spans="1:10" s="61" customFormat="1" ht="15.75" hidden="1" outlineLevel="2">
      <c r="A55" s="66"/>
      <c r="B55" s="67">
        <v>4</v>
      </c>
      <c r="C55" s="66"/>
      <c r="D55" s="520"/>
      <c r="E55" s="522"/>
      <c r="F55" s="70"/>
      <c r="G55" s="101"/>
      <c r="H55" s="557"/>
      <c r="I55" s="558"/>
      <c r="J55" s="74">
        <f t="shared" si="3"/>
        <v>0</v>
      </c>
    </row>
    <row r="56" spans="1:10" s="61" customFormat="1" ht="15.75" hidden="1" outlineLevel="2">
      <c r="A56" s="66"/>
      <c r="B56" s="67">
        <v>5</v>
      </c>
      <c r="C56" s="66"/>
      <c r="D56" s="520"/>
      <c r="E56" s="522"/>
      <c r="F56" s="70"/>
      <c r="G56" s="101"/>
      <c r="H56" s="557"/>
      <c r="I56" s="558"/>
      <c r="J56" s="74">
        <f t="shared" si="3"/>
        <v>0</v>
      </c>
    </row>
    <row r="57" spans="1:10" s="61" customFormat="1" ht="16.5" customHeight="1" hidden="1" outlineLevel="2">
      <c r="A57" s="66"/>
      <c r="B57" s="67">
        <v>6</v>
      </c>
      <c r="C57" s="66"/>
      <c r="D57" s="520"/>
      <c r="E57" s="522"/>
      <c r="F57" s="70"/>
      <c r="G57" s="101"/>
      <c r="H57" s="557"/>
      <c r="I57" s="558"/>
      <c r="J57" s="74">
        <f t="shared" si="3"/>
        <v>0</v>
      </c>
    </row>
    <row r="58" spans="1:10" s="61" customFormat="1" ht="15.75" outlineLevel="1" collapsed="1">
      <c r="A58" s="517" t="s">
        <v>285</v>
      </c>
      <c r="B58" s="518"/>
      <c r="C58" s="518"/>
      <c r="D58" s="518"/>
      <c r="E58" s="518"/>
      <c r="F58" s="518"/>
      <c r="G58" s="518"/>
      <c r="H58" s="518"/>
      <c r="I58" s="519"/>
      <c r="J58" s="103">
        <f>SUM(J52:J57)</f>
        <v>30000</v>
      </c>
    </row>
    <row r="59" spans="1:10" s="61" customFormat="1" ht="15.75">
      <c r="A59" s="532" t="s">
        <v>522</v>
      </c>
      <c r="B59" s="533"/>
      <c r="C59" s="533"/>
      <c r="D59" s="533"/>
      <c r="E59" s="533"/>
      <c r="F59" s="533"/>
      <c r="G59" s="533"/>
      <c r="H59" s="533"/>
      <c r="I59" s="533"/>
      <c r="J59" s="533"/>
    </row>
    <row r="60" spans="1:10" s="61" customFormat="1" ht="78.75">
      <c r="A60" s="108"/>
      <c r="B60" s="109" t="s">
        <v>269</v>
      </c>
      <c r="C60" s="595" t="s">
        <v>307</v>
      </c>
      <c r="D60" s="596"/>
      <c r="E60" s="596"/>
      <c r="F60" s="597"/>
      <c r="G60" s="110" t="s">
        <v>408</v>
      </c>
      <c r="H60" s="595" t="s">
        <v>288</v>
      </c>
      <c r="I60" s="597"/>
      <c r="J60" s="110" t="s">
        <v>409</v>
      </c>
    </row>
    <row r="61" spans="1:10" s="61" customFormat="1" ht="15.75">
      <c r="A61" s="111"/>
      <c r="B61" s="112">
        <v>1</v>
      </c>
      <c r="C61" s="599">
        <v>2</v>
      </c>
      <c r="D61" s="600"/>
      <c r="E61" s="600"/>
      <c r="F61" s="601"/>
      <c r="G61" s="65">
        <v>3</v>
      </c>
      <c r="H61" s="599">
        <v>4</v>
      </c>
      <c r="I61" s="601"/>
      <c r="J61" s="65" t="s">
        <v>290</v>
      </c>
    </row>
    <row r="62" spans="1:10" s="61" customFormat="1" ht="27.75" customHeight="1" outlineLevel="1">
      <c r="A62" s="66"/>
      <c r="B62" s="67" t="s">
        <v>293</v>
      </c>
      <c r="C62" s="586"/>
      <c r="D62" s="587"/>
      <c r="E62" s="587"/>
      <c r="F62" s="588"/>
      <c r="G62" s="115"/>
      <c r="H62" s="523"/>
      <c r="I62" s="524"/>
      <c r="J62" s="74">
        <f>D62*H62/100</f>
        <v>0</v>
      </c>
    </row>
    <row r="63" spans="1:10" s="61" customFormat="1" ht="15.75" outlineLevel="1">
      <c r="A63" s="66"/>
      <c r="B63" s="67" t="s">
        <v>295</v>
      </c>
      <c r="C63" s="586"/>
      <c r="D63" s="587"/>
      <c r="E63" s="587"/>
      <c r="F63" s="588"/>
      <c r="G63" s="115"/>
      <c r="H63" s="523"/>
      <c r="I63" s="524"/>
      <c r="J63" s="74">
        <f>D63*H63/100</f>
        <v>0</v>
      </c>
    </row>
    <row r="64" spans="1:10" s="61" customFormat="1" ht="15.75" outlineLevel="1">
      <c r="A64" s="517" t="s">
        <v>285</v>
      </c>
      <c r="B64" s="518"/>
      <c r="C64" s="518"/>
      <c r="D64" s="518"/>
      <c r="E64" s="518"/>
      <c r="F64" s="518"/>
      <c r="G64" s="518"/>
      <c r="H64" s="518"/>
      <c r="I64" s="519"/>
      <c r="J64" s="76">
        <f>J62+J63</f>
        <v>0</v>
      </c>
    </row>
    <row r="65" spans="1:10" s="61" customFormat="1" ht="22.5" customHeight="1">
      <c r="A65" s="532" t="s">
        <v>523</v>
      </c>
      <c r="B65" s="533"/>
      <c r="C65" s="533"/>
      <c r="D65" s="533"/>
      <c r="E65" s="533"/>
      <c r="F65" s="533"/>
      <c r="G65" s="533"/>
      <c r="H65" s="533"/>
      <c r="I65" s="533"/>
      <c r="J65" s="556"/>
    </row>
    <row r="66" spans="1:10" ht="25.5">
      <c r="A66" s="77"/>
      <c r="B66" s="78" t="s">
        <v>269</v>
      </c>
      <c r="C66" s="63" t="s">
        <v>307</v>
      </c>
      <c r="D66" s="534" t="s">
        <v>308</v>
      </c>
      <c r="E66" s="536"/>
      <c r="F66" s="534" t="s">
        <v>309</v>
      </c>
      <c r="G66" s="536"/>
      <c r="H66" s="534" t="s">
        <v>319</v>
      </c>
      <c r="I66" s="536"/>
      <c r="J66" s="63" t="s">
        <v>312</v>
      </c>
    </row>
    <row r="67" spans="1:10" ht="13.5">
      <c r="A67" s="77"/>
      <c r="B67" s="80">
        <v>1</v>
      </c>
      <c r="C67" s="80">
        <v>2</v>
      </c>
      <c r="D67" s="537">
        <v>3</v>
      </c>
      <c r="E67" s="539"/>
      <c r="F67" s="537">
        <v>4</v>
      </c>
      <c r="G67" s="539"/>
      <c r="H67" s="537">
        <v>5</v>
      </c>
      <c r="I67" s="539"/>
      <c r="J67" s="80" t="s">
        <v>318</v>
      </c>
    </row>
    <row r="68" spans="1:10" s="61" customFormat="1" ht="15.75" outlineLevel="1">
      <c r="A68" s="66"/>
      <c r="B68" s="67">
        <v>1</v>
      </c>
      <c r="C68" s="75"/>
      <c r="D68" s="552"/>
      <c r="E68" s="553"/>
      <c r="F68" s="554"/>
      <c r="G68" s="555"/>
      <c r="H68" s="550"/>
      <c r="I68" s="551"/>
      <c r="J68" s="82">
        <f>SUM(J70:J73)</f>
        <v>0</v>
      </c>
    </row>
    <row r="69" spans="1:10" s="61" customFormat="1" ht="15.75" outlineLevel="1">
      <c r="A69" s="66"/>
      <c r="B69" s="67"/>
      <c r="C69" s="75" t="s">
        <v>642</v>
      </c>
      <c r="D69" s="552" t="s">
        <v>321</v>
      </c>
      <c r="E69" s="553"/>
      <c r="F69" s="554">
        <v>2</v>
      </c>
      <c r="G69" s="555"/>
      <c r="H69" s="550">
        <v>10000</v>
      </c>
      <c r="I69" s="551"/>
      <c r="J69" s="82">
        <f>F69*H69</f>
        <v>20000</v>
      </c>
    </row>
    <row r="70" spans="1:10" s="61" customFormat="1" ht="15" customHeight="1" outlineLevel="1">
      <c r="A70" s="66"/>
      <c r="B70" s="67"/>
      <c r="C70" s="75"/>
      <c r="D70" s="552"/>
      <c r="E70" s="553"/>
      <c r="F70" s="554"/>
      <c r="G70" s="555"/>
      <c r="H70" s="550"/>
      <c r="I70" s="551"/>
      <c r="J70" s="82">
        <f>F70*H70</f>
        <v>0</v>
      </c>
    </row>
    <row r="71" spans="1:10" s="61" customFormat="1" ht="15.75" hidden="1" outlineLevel="1">
      <c r="A71" s="66"/>
      <c r="B71" s="67"/>
      <c r="C71" s="75"/>
      <c r="D71" s="552"/>
      <c r="E71" s="553"/>
      <c r="F71" s="554"/>
      <c r="G71" s="555"/>
      <c r="H71" s="550"/>
      <c r="I71" s="551"/>
      <c r="J71" s="82">
        <f>F71*H71</f>
        <v>0</v>
      </c>
    </row>
    <row r="72" spans="1:10" s="61" customFormat="1" ht="15.75" hidden="1" outlineLevel="1">
      <c r="A72" s="66"/>
      <c r="B72" s="67"/>
      <c r="C72" s="75"/>
      <c r="D72" s="552"/>
      <c r="E72" s="553"/>
      <c r="F72" s="554"/>
      <c r="G72" s="555"/>
      <c r="H72" s="550"/>
      <c r="I72" s="551"/>
      <c r="J72" s="82">
        <f>F72*H72</f>
        <v>0</v>
      </c>
    </row>
    <row r="73" spans="1:10" s="61" customFormat="1" ht="15.75" hidden="1" outlineLevel="1">
      <c r="A73" s="66"/>
      <c r="B73" s="67"/>
      <c r="C73" s="75"/>
      <c r="D73" s="552"/>
      <c r="E73" s="553"/>
      <c r="F73" s="554"/>
      <c r="G73" s="555"/>
      <c r="H73" s="550"/>
      <c r="I73" s="551"/>
      <c r="J73" s="82">
        <f>F73*H73</f>
        <v>0</v>
      </c>
    </row>
    <row r="74" spans="1:10" s="61" customFormat="1" ht="15.75" outlineLevel="1">
      <c r="A74" s="83" t="s">
        <v>285</v>
      </c>
      <c r="B74" s="84"/>
      <c r="C74" s="518" t="s">
        <v>285</v>
      </c>
      <c r="D74" s="518"/>
      <c r="E74" s="518"/>
      <c r="F74" s="518"/>
      <c r="G74" s="518"/>
      <c r="H74" s="518"/>
      <c r="I74" s="519"/>
      <c r="J74" s="76">
        <f>SUM(J68:J73)</f>
        <v>20000</v>
      </c>
    </row>
    <row r="75" spans="1:10" s="61" customFormat="1" ht="27" customHeight="1">
      <c r="A75" s="532" t="s">
        <v>524</v>
      </c>
      <c r="B75" s="533"/>
      <c r="C75" s="533"/>
      <c r="D75" s="533"/>
      <c r="E75" s="533"/>
      <c r="F75" s="533"/>
      <c r="G75" s="533"/>
      <c r="H75" s="533"/>
      <c r="I75" s="533"/>
      <c r="J75" s="556"/>
    </row>
    <row r="76" spans="1:10" s="121" customFormat="1" ht="30" customHeight="1">
      <c r="A76" s="118"/>
      <c r="B76" s="119" t="s">
        <v>269</v>
      </c>
      <c r="C76" s="120" t="s">
        <v>307</v>
      </c>
      <c r="D76" s="578" t="s">
        <v>427</v>
      </c>
      <c r="E76" s="579"/>
      <c r="F76" s="578" t="s">
        <v>428</v>
      </c>
      <c r="G76" s="579"/>
      <c r="H76" s="578" t="s">
        <v>319</v>
      </c>
      <c r="I76" s="579"/>
      <c r="J76" s="120" t="s">
        <v>312</v>
      </c>
    </row>
    <row r="77" spans="1:10" s="121" customFormat="1" ht="30">
      <c r="A77" s="118"/>
      <c r="B77" s="122">
        <v>1</v>
      </c>
      <c r="C77" s="122">
        <v>2</v>
      </c>
      <c r="D77" s="576">
        <v>3</v>
      </c>
      <c r="E77" s="577"/>
      <c r="F77" s="576">
        <v>4</v>
      </c>
      <c r="G77" s="577"/>
      <c r="H77" s="576">
        <v>5</v>
      </c>
      <c r="I77" s="577"/>
      <c r="J77" s="122" t="s">
        <v>429</v>
      </c>
    </row>
    <row r="78" spans="1:10" s="61" customFormat="1" ht="15.75" outlineLevel="1">
      <c r="A78" s="66"/>
      <c r="B78" s="67">
        <v>1</v>
      </c>
      <c r="C78" s="75" t="s">
        <v>430</v>
      </c>
      <c r="D78" s="557"/>
      <c r="E78" s="558"/>
      <c r="F78" s="554"/>
      <c r="G78" s="555"/>
      <c r="H78" s="550"/>
      <c r="I78" s="551"/>
      <c r="J78" s="82">
        <f>J80+J83</f>
        <v>0</v>
      </c>
    </row>
    <row r="79" spans="1:10" s="61" customFormat="1" ht="31.5" outlineLevel="1">
      <c r="A79" s="66"/>
      <c r="B79" s="67"/>
      <c r="C79" s="66" t="s">
        <v>431</v>
      </c>
      <c r="D79" s="557"/>
      <c r="E79" s="558"/>
      <c r="F79" s="554"/>
      <c r="G79" s="555"/>
      <c r="H79" s="550"/>
      <c r="I79" s="551"/>
      <c r="J79" s="82"/>
    </row>
    <row r="80" spans="1:10" s="61" customFormat="1" ht="15.75" outlineLevel="1">
      <c r="A80" s="66"/>
      <c r="B80" s="67"/>
      <c r="C80" s="75"/>
      <c r="D80" s="557"/>
      <c r="E80" s="558"/>
      <c r="F80" s="554"/>
      <c r="G80" s="555"/>
      <c r="H80" s="550"/>
      <c r="I80" s="551"/>
      <c r="J80" s="82">
        <f>F80*D80/100*H80*9/1000</f>
        <v>0</v>
      </c>
    </row>
    <row r="81" spans="1:10" s="61" customFormat="1" ht="15.75" outlineLevel="1">
      <c r="A81" s="66"/>
      <c r="B81" s="67"/>
      <c r="C81" s="75"/>
      <c r="D81" s="557"/>
      <c r="E81" s="558"/>
      <c r="F81" s="554"/>
      <c r="G81" s="555"/>
      <c r="H81" s="550"/>
      <c r="I81" s="551"/>
      <c r="J81" s="82">
        <f>F81*D81/100*H81*9/1000</f>
        <v>0</v>
      </c>
    </row>
    <row r="82" spans="1:10" s="61" customFormat="1" ht="31.5" outlineLevel="1">
      <c r="A82" s="66"/>
      <c r="B82" s="67">
        <v>2</v>
      </c>
      <c r="C82" s="66" t="s">
        <v>432</v>
      </c>
      <c r="D82" s="557"/>
      <c r="E82" s="558"/>
      <c r="F82" s="554"/>
      <c r="G82" s="555"/>
      <c r="H82" s="550"/>
      <c r="I82" s="551"/>
      <c r="J82" s="82">
        <f>SUM(J84:J85)</f>
        <v>0</v>
      </c>
    </row>
    <row r="83" spans="1:10" s="61" customFormat="1" ht="31.5" outlineLevel="1">
      <c r="A83" s="66"/>
      <c r="B83" s="67"/>
      <c r="C83" s="66" t="s">
        <v>431</v>
      </c>
      <c r="D83" s="557"/>
      <c r="E83" s="558"/>
      <c r="F83" s="554"/>
      <c r="G83" s="555"/>
      <c r="H83" s="550"/>
      <c r="I83" s="551"/>
      <c r="J83" s="82"/>
    </row>
    <row r="84" spans="1:10" s="61" customFormat="1" ht="15.75" outlineLevel="1">
      <c r="A84" s="66"/>
      <c r="B84" s="67"/>
      <c r="C84" s="75"/>
      <c r="D84" s="557"/>
      <c r="E84" s="558"/>
      <c r="F84" s="554"/>
      <c r="G84" s="555"/>
      <c r="H84" s="550"/>
      <c r="I84" s="551"/>
      <c r="J84" s="82"/>
    </row>
    <row r="85" spans="1:10" s="61" customFormat="1" ht="15.75" outlineLevel="1">
      <c r="A85" s="66"/>
      <c r="B85" s="67"/>
      <c r="C85" s="75"/>
      <c r="D85" s="557"/>
      <c r="E85" s="558"/>
      <c r="F85" s="554"/>
      <c r="G85" s="555"/>
      <c r="H85" s="550"/>
      <c r="I85" s="551"/>
      <c r="J85" s="82"/>
    </row>
    <row r="86" spans="1:10" s="61" customFormat="1" ht="15.75" outlineLevel="1">
      <c r="A86" s="83" t="s">
        <v>285</v>
      </c>
      <c r="B86" s="84"/>
      <c r="C86" s="518" t="s">
        <v>285</v>
      </c>
      <c r="D86" s="518"/>
      <c r="E86" s="518"/>
      <c r="F86" s="518"/>
      <c r="G86" s="518"/>
      <c r="H86" s="518"/>
      <c r="I86" s="519"/>
      <c r="J86" s="76">
        <f>J78+J82</f>
        <v>0</v>
      </c>
    </row>
    <row r="87" spans="1:10" s="61" customFormat="1" ht="28.5" customHeight="1">
      <c r="A87" s="532" t="s">
        <v>525</v>
      </c>
      <c r="B87" s="533"/>
      <c r="C87" s="533"/>
      <c r="D87" s="533"/>
      <c r="E87" s="533"/>
      <c r="F87" s="533"/>
      <c r="G87" s="533"/>
      <c r="H87" s="533"/>
      <c r="I87" s="533"/>
      <c r="J87" s="556"/>
    </row>
    <row r="88" spans="1:10" ht="25.5">
      <c r="A88" s="77"/>
      <c r="B88" s="78" t="s">
        <v>269</v>
      </c>
      <c r="C88" s="63" t="s">
        <v>307</v>
      </c>
      <c r="D88" s="534" t="s">
        <v>308</v>
      </c>
      <c r="E88" s="536"/>
      <c r="F88" s="534" t="s">
        <v>309</v>
      </c>
      <c r="G88" s="536"/>
      <c r="H88" s="534" t="s">
        <v>319</v>
      </c>
      <c r="I88" s="536"/>
      <c r="J88" s="63" t="s">
        <v>312</v>
      </c>
    </row>
    <row r="89" spans="1:10" ht="13.5">
      <c r="A89" s="77"/>
      <c r="B89" s="80">
        <v>1</v>
      </c>
      <c r="C89" s="80">
        <v>2</v>
      </c>
      <c r="D89" s="537">
        <v>3</v>
      </c>
      <c r="E89" s="539"/>
      <c r="F89" s="537">
        <v>4</v>
      </c>
      <c r="G89" s="539"/>
      <c r="H89" s="537">
        <v>5</v>
      </c>
      <c r="I89" s="539"/>
      <c r="J89" s="80" t="s">
        <v>318</v>
      </c>
    </row>
    <row r="90" spans="1:10" s="61" customFormat="1" ht="13.5" customHeight="1" outlineLevel="1">
      <c r="A90" s="66"/>
      <c r="B90" s="67"/>
      <c r="C90" s="75"/>
      <c r="D90" s="552"/>
      <c r="E90" s="553"/>
      <c r="F90" s="554"/>
      <c r="G90" s="555"/>
      <c r="H90" s="550"/>
      <c r="I90" s="551"/>
      <c r="J90" s="82">
        <f>F90*H90</f>
        <v>0</v>
      </c>
    </row>
    <row r="91" spans="1:10" s="61" customFormat="1" ht="15.75" hidden="1" outlineLevel="1">
      <c r="A91" s="66"/>
      <c r="B91" s="67"/>
      <c r="C91" s="66"/>
      <c r="D91" s="552"/>
      <c r="E91" s="553"/>
      <c r="F91" s="554"/>
      <c r="G91" s="555"/>
      <c r="H91" s="550"/>
      <c r="I91" s="551"/>
      <c r="J91" s="82">
        <f aca="true" t="shared" si="4" ref="J91:J97">F91*H91</f>
        <v>0</v>
      </c>
    </row>
    <row r="92" spans="1:10" s="61" customFormat="1" ht="15.75" hidden="1" outlineLevel="1">
      <c r="A92" s="66"/>
      <c r="B92" s="67"/>
      <c r="C92" s="66"/>
      <c r="D92" s="552"/>
      <c r="E92" s="553"/>
      <c r="F92" s="554"/>
      <c r="G92" s="555"/>
      <c r="H92" s="550"/>
      <c r="I92" s="551"/>
      <c r="J92" s="82">
        <f t="shared" si="4"/>
        <v>0</v>
      </c>
    </row>
    <row r="93" spans="1:10" s="61" customFormat="1" ht="15.75" hidden="1" outlineLevel="1">
      <c r="A93" s="66"/>
      <c r="B93" s="67"/>
      <c r="C93" s="66"/>
      <c r="D93" s="552"/>
      <c r="E93" s="553"/>
      <c r="F93" s="554"/>
      <c r="G93" s="555"/>
      <c r="H93" s="550"/>
      <c r="I93" s="551"/>
      <c r="J93" s="82">
        <f t="shared" si="4"/>
        <v>0</v>
      </c>
    </row>
    <row r="94" spans="1:10" s="61" customFormat="1" ht="15.75" hidden="1" outlineLevel="1">
      <c r="A94" s="66"/>
      <c r="B94" s="67"/>
      <c r="C94" s="66"/>
      <c r="D94" s="552"/>
      <c r="E94" s="553"/>
      <c r="F94" s="554"/>
      <c r="G94" s="555"/>
      <c r="H94" s="550"/>
      <c r="I94" s="551"/>
      <c r="J94" s="82">
        <f t="shared" si="4"/>
        <v>0</v>
      </c>
    </row>
    <row r="95" spans="1:10" s="61" customFormat="1" ht="15.75" hidden="1" outlineLevel="1">
      <c r="A95" s="66"/>
      <c r="B95" s="67"/>
      <c r="C95" s="66"/>
      <c r="D95" s="552"/>
      <c r="E95" s="553"/>
      <c r="F95" s="554"/>
      <c r="G95" s="555"/>
      <c r="H95" s="550"/>
      <c r="I95" s="551"/>
      <c r="J95" s="82">
        <f t="shared" si="4"/>
        <v>0</v>
      </c>
    </row>
    <row r="96" spans="1:10" s="61" customFormat="1" ht="15.75" hidden="1" outlineLevel="1">
      <c r="A96" s="66"/>
      <c r="B96" s="67"/>
      <c r="C96" s="66"/>
      <c r="D96" s="552"/>
      <c r="E96" s="553"/>
      <c r="F96" s="554"/>
      <c r="G96" s="555"/>
      <c r="H96" s="550"/>
      <c r="I96" s="551"/>
      <c r="J96" s="82">
        <f t="shared" si="4"/>
        <v>0</v>
      </c>
    </row>
    <row r="97" spans="1:10" s="61" customFormat="1" ht="15.75" hidden="1" outlineLevel="1">
      <c r="A97" s="66"/>
      <c r="B97" s="67"/>
      <c r="C97" s="66"/>
      <c r="D97" s="552"/>
      <c r="E97" s="553"/>
      <c r="F97" s="554"/>
      <c r="G97" s="555"/>
      <c r="H97" s="550"/>
      <c r="I97" s="551"/>
      <c r="J97" s="82">
        <f t="shared" si="4"/>
        <v>0</v>
      </c>
    </row>
    <row r="98" spans="1:10" s="61" customFormat="1" ht="15.75" hidden="1" outlineLevel="1">
      <c r="A98" s="66"/>
      <c r="B98" s="67"/>
      <c r="C98" s="66"/>
      <c r="D98" s="552"/>
      <c r="E98" s="553"/>
      <c r="F98" s="554"/>
      <c r="G98" s="555"/>
      <c r="H98" s="550"/>
      <c r="I98" s="551"/>
      <c r="J98" s="82"/>
    </row>
    <row r="99" spans="1:10" s="61" customFormat="1" ht="15.75" outlineLevel="1">
      <c r="A99" s="83" t="s">
        <v>285</v>
      </c>
      <c r="B99" s="84"/>
      <c r="C99" s="518" t="s">
        <v>285</v>
      </c>
      <c r="D99" s="518"/>
      <c r="E99" s="518"/>
      <c r="F99" s="518"/>
      <c r="G99" s="518"/>
      <c r="H99" s="518"/>
      <c r="I99" s="519"/>
      <c r="J99" s="76">
        <f>SUM(J90:J98)</f>
        <v>0</v>
      </c>
    </row>
    <row r="100" spans="1:10" s="61" customFormat="1" ht="28.5" customHeight="1">
      <c r="A100" s="532" t="s">
        <v>526</v>
      </c>
      <c r="B100" s="533"/>
      <c r="C100" s="533"/>
      <c r="D100" s="533"/>
      <c r="E100" s="533"/>
      <c r="F100" s="533"/>
      <c r="G100" s="533"/>
      <c r="H100" s="533"/>
      <c r="I100" s="533"/>
      <c r="J100" s="556"/>
    </row>
    <row r="101" spans="1:10" ht="25.5">
      <c r="A101" s="77"/>
      <c r="B101" s="78" t="s">
        <v>269</v>
      </c>
      <c r="C101" s="63" t="s">
        <v>307</v>
      </c>
      <c r="D101" s="534" t="s">
        <v>308</v>
      </c>
      <c r="E101" s="536"/>
      <c r="F101" s="534" t="s">
        <v>309</v>
      </c>
      <c r="G101" s="536"/>
      <c r="H101" s="534" t="s">
        <v>319</v>
      </c>
      <c r="I101" s="536"/>
      <c r="J101" s="63" t="s">
        <v>312</v>
      </c>
    </row>
    <row r="102" spans="1:10" ht="13.5">
      <c r="A102" s="77"/>
      <c r="B102" s="80">
        <v>1</v>
      </c>
      <c r="C102" s="80">
        <v>2</v>
      </c>
      <c r="D102" s="537">
        <v>3</v>
      </c>
      <c r="E102" s="539"/>
      <c r="F102" s="537">
        <v>4</v>
      </c>
      <c r="G102" s="539"/>
      <c r="H102" s="537">
        <v>5</v>
      </c>
      <c r="I102" s="539"/>
      <c r="J102" s="80" t="s">
        <v>318</v>
      </c>
    </row>
    <row r="103" spans="1:10" s="61" customFormat="1" ht="15.75" outlineLevel="1">
      <c r="A103" s="66"/>
      <c r="B103" s="67"/>
      <c r="C103" s="75" t="s">
        <v>629</v>
      </c>
      <c r="D103" s="552" t="s">
        <v>643</v>
      </c>
      <c r="E103" s="553"/>
      <c r="F103" s="554">
        <v>1</v>
      </c>
      <c r="G103" s="555"/>
      <c r="H103" s="550">
        <v>5000</v>
      </c>
      <c r="I103" s="551"/>
      <c r="J103" s="82">
        <f>F103*H103</f>
        <v>5000</v>
      </c>
    </row>
    <row r="104" spans="1:10" s="61" customFormat="1" ht="15.75" outlineLevel="1">
      <c r="A104" s="66"/>
      <c r="B104" s="67"/>
      <c r="C104" s="66" t="s">
        <v>645</v>
      </c>
      <c r="D104" s="552" t="s">
        <v>643</v>
      </c>
      <c r="E104" s="553"/>
      <c r="F104" s="554">
        <v>1</v>
      </c>
      <c r="G104" s="555"/>
      <c r="H104" s="550">
        <v>5000</v>
      </c>
      <c r="I104" s="551"/>
      <c r="J104" s="82">
        <f aca="true" t="shared" si="5" ref="J104:J110">F104*H104</f>
        <v>5000</v>
      </c>
    </row>
    <row r="105" spans="1:10" s="61" customFormat="1" ht="15" customHeight="1" outlineLevel="1">
      <c r="A105" s="66"/>
      <c r="B105" s="67"/>
      <c r="C105" s="66"/>
      <c r="D105" s="552"/>
      <c r="E105" s="553"/>
      <c r="F105" s="554"/>
      <c r="G105" s="555"/>
      <c r="H105" s="550"/>
      <c r="I105" s="551"/>
      <c r="J105" s="82">
        <f t="shared" si="5"/>
        <v>0</v>
      </c>
    </row>
    <row r="106" spans="1:10" s="61" customFormat="1" ht="15.75" hidden="1" outlineLevel="1">
      <c r="A106" s="66"/>
      <c r="B106" s="67"/>
      <c r="C106" s="66"/>
      <c r="D106" s="552"/>
      <c r="E106" s="553"/>
      <c r="F106" s="554"/>
      <c r="G106" s="555"/>
      <c r="H106" s="550"/>
      <c r="I106" s="551"/>
      <c r="J106" s="82">
        <f t="shared" si="5"/>
        <v>0</v>
      </c>
    </row>
    <row r="107" spans="1:10" s="61" customFormat="1" ht="15.75" hidden="1" outlineLevel="1">
      <c r="A107" s="66"/>
      <c r="B107" s="67"/>
      <c r="C107" s="66"/>
      <c r="D107" s="552"/>
      <c r="E107" s="553"/>
      <c r="F107" s="554"/>
      <c r="G107" s="555"/>
      <c r="H107" s="550"/>
      <c r="I107" s="551"/>
      <c r="J107" s="82">
        <f t="shared" si="5"/>
        <v>0</v>
      </c>
    </row>
    <row r="108" spans="1:10" s="61" customFormat="1" ht="15.75" hidden="1" outlineLevel="1">
      <c r="A108" s="66"/>
      <c r="B108" s="67"/>
      <c r="C108" s="66"/>
      <c r="D108" s="552"/>
      <c r="E108" s="553"/>
      <c r="F108" s="554"/>
      <c r="G108" s="555"/>
      <c r="H108" s="550"/>
      <c r="I108" s="551"/>
      <c r="J108" s="82">
        <f t="shared" si="5"/>
        <v>0</v>
      </c>
    </row>
    <row r="109" spans="1:10" s="61" customFormat="1" ht="15.75" hidden="1" outlineLevel="1">
      <c r="A109" s="66"/>
      <c r="B109" s="67"/>
      <c r="C109" s="66"/>
      <c r="D109" s="552"/>
      <c r="E109" s="553"/>
      <c r="F109" s="554"/>
      <c r="G109" s="555"/>
      <c r="H109" s="550"/>
      <c r="I109" s="551"/>
      <c r="J109" s="82">
        <f t="shared" si="5"/>
        <v>0</v>
      </c>
    </row>
    <row r="110" spans="1:10" s="61" customFormat="1" ht="15.75" hidden="1" outlineLevel="1">
      <c r="A110" s="66"/>
      <c r="B110" s="67"/>
      <c r="C110" s="66"/>
      <c r="D110" s="552"/>
      <c r="E110" s="553"/>
      <c r="F110" s="554"/>
      <c r="G110" s="555"/>
      <c r="H110" s="550"/>
      <c r="I110" s="551"/>
      <c r="J110" s="82">
        <f t="shared" si="5"/>
        <v>0</v>
      </c>
    </row>
    <row r="111" spans="1:10" s="61" customFormat="1" ht="15.75" hidden="1" outlineLevel="1">
      <c r="A111" s="66"/>
      <c r="B111" s="67"/>
      <c r="C111" s="66"/>
      <c r="D111" s="552"/>
      <c r="E111" s="553"/>
      <c r="F111" s="554"/>
      <c r="G111" s="555"/>
      <c r="H111" s="550"/>
      <c r="I111" s="551"/>
      <c r="J111" s="82"/>
    </row>
    <row r="112" spans="1:10" s="61" customFormat="1" ht="15.75" outlineLevel="1">
      <c r="A112" s="83" t="s">
        <v>285</v>
      </c>
      <c r="B112" s="84"/>
      <c r="C112" s="518" t="s">
        <v>285</v>
      </c>
      <c r="D112" s="518"/>
      <c r="E112" s="518"/>
      <c r="F112" s="518"/>
      <c r="G112" s="518"/>
      <c r="H112" s="518"/>
      <c r="I112" s="519"/>
      <c r="J112" s="76">
        <f>SUM(J103:J111)</f>
        <v>10000</v>
      </c>
    </row>
    <row r="113" spans="1:10" s="61" customFormat="1" ht="28.5" customHeight="1">
      <c r="A113" s="532" t="s">
        <v>527</v>
      </c>
      <c r="B113" s="533"/>
      <c r="C113" s="533"/>
      <c r="D113" s="533"/>
      <c r="E113" s="533"/>
      <c r="F113" s="533"/>
      <c r="G113" s="533"/>
      <c r="H113" s="533"/>
      <c r="I113" s="533"/>
      <c r="J113" s="556"/>
    </row>
    <row r="114" spans="1:10" ht="25.5">
      <c r="A114" s="77"/>
      <c r="B114" s="78" t="s">
        <v>269</v>
      </c>
      <c r="C114" s="63" t="s">
        <v>307</v>
      </c>
      <c r="D114" s="534" t="s">
        <v>308</v>
      </c>
      <c r="E114" s="536"/>
      <c r="F114" s="534" t="s">
        <v>309</v>
      </c>
      <c r="G114" s="536"/>
      <c r="H114" s="534" t="s">
        <v>319</v>
      </c>
      <c r="I114" s="536"/>
      <c r="J114" s="63" t="s">
        <v>312</v>
      </c>
    </row>
    <row r="115" spans="1:10" ht="13.5">
      <c r="A115" s="77"/>
      <c r="B115" s="80">
        <v>1</v>
      </c>
      <c r="C115" s="80">
        <v>2</v>
      </c>
      <c r="D115" s="537">
        <v>3</v>
      </c>
      <c r="E115" s="539"/>
      <c r="F115" s="537">
        <v>4</v>
      </c>
      <c r="G115" s="539"/>
      <c r="H115" s="537">
        <v>5</v>
      </c>
      <c r="I115" s="539"/>
      <c r="J115" s="80" t="s">
        <v>318</v>
      </c>
    </row>
    <row r="116" spans="1:10" s="61" customFormat="1" ht="15.75" outlineLevel="1">
      <c r="A116" s="66"/>
      <c r="B116" s="67"/>
      <c r="C116" s="75" t="s">
        <v>630</v>
      </c>
      <c r="D116" s="552" t="s">
        <v>321</v>
      </c>
      <c r="E116" s="553"/>
      <c r="F116" s="554">
        <v>10</v>
      </c>
      <c r="G116" s="555"/>
      <c r="H116" s="550">
        <v>500</v>
      </c>
      <c r="I116" s="551"/>
      <c r="J116" s="82">
        <f>F116*H116</f>
        <v>5000</v>
      </c>
    </row>
    <row r="117" spans="1:10" s="61" customFormat="1" ht="15.75" outlineLevel="1">
      <c r="A117" s="66"/>
      <c r="B117" s="67"/>
      <c r="C117" s="66" t="s">
        <v>631</v>
      </c>
      <c r="D117" s="552" t="s">
        <v>321</v>
      </c>
      <c r="E117" s="553"/>
      <c r="F117" s="554">
        <v>10</v>
      </c>
      <c r="G117" s="555"/>
      <c r="H117" s="550">
        <v>500</v>
      </c>
      <c r="I117" s="551"/>
      <c r="J117" s="82">
        <f aca="true" t="shared" si="6" ref="J117:J123">F117*H117</f>
        <v>5000</v>
      </c>
    </row>
    <row r="118" spans="1:10" s="61" customFormat="1" ht="15.75" outlineLevel="1">
      <c r="A118" s="66"/>
      <c r="B118" s="67"/>
      <c r="C118" s="66" t="s">
        <v>632</v>
      </c>
      <c r="D118" s="552" t="s">
        <v>321</v>
      </c>
      <c r="E118" s="553"/>
      <c r="F118" s="554">
        <v>9</v>
      </c>
      <c r="G118" s="555"/>
      <c r="H118" s="550">
        <v>500</v>
      </c>
      <c r="I118" s="551"/>
      <c r="J118" s="82">
        <f t="shared" si="6"/>
        <v>4500</v>
      </c>
    </row>
    <row r="119" spans="1:10" s="61" customFormat="1" ht="15.75" outlineLevel="1">
      <c r="A119" s="66"/>
      <c r="B119" s="67"/>
      <c r="C119" s="66" t="s">
        <v>633</v>
      </c>
      <c r="D119" s="552" t="s">
        <v>321</v>
      </c>
      <c r="E119" s="553"/>
      <c r="F119" s="554">
        <v>9</v>
      </c>
      <c r="G119" s="555"/>
      <c r="H119" s="550">
        <v>200</v>
      </c>
      <c r="I119" s="551"/>
      <c r="J119" s="82">
        <f t="shared" si="6"/>
        <v>1800</v>
      </c>
    </row>
    <row r="120" spans="1:10" s="61" customFormat="1" ht="15.75" outlineLevel="1">
      <c r="A120" s="66"/>
      <c r="B120" s="67"/>
      <c r="C120" s="66" t="s">
        <v>634</v>
      </c>
      <c r="D120" s="552" t="s">
        <v>321</v>
      </c>
      <c r="E120" s="553"/>
      <c r="F120" s="554">
        <v>9</v>
      </c>
      <c r="G120" s="555"/>
      <c r="H120" s="550">
        <v>400</v>
      </c>
      <c r="I120" s="551"/>
      <c r="J120" s="82">
        <f>F120*H120+100</f>
        <v>3700</v>
      </c>
    </row>
    <row r="121" spans="1:10" s="61" customFormat="1" ht="15.75" outlineLevel="1">
      <c r="A121" s="66"/>
      <c r="B121" s="67"/>
      <c r="C121" s="66"/>
      <c r="D121" s="552"/>
      <c r="E121" s="553"/>
      <c r="F121" s="554"/>
      <c r="G121" s="555"/>
      <c r="H121" s="550"/>
      <c r="I121" s="551"/>
      <c r="J121" s="82">
        <f t="shared" si="6"/>
        <v>0</v>
      </c>
    </row>
    <row r="122" spans="1:10" s="61" customFormat="1" ht="15.75" hidden="1" outlineLevel="1">
      <c r="A122" s="66"/>
      <c r="B122" s="67"/>
      <c r="C122" s="66"/>
      <c r="D122" s="552"/>
      <c r="E122" s="553"/>
      <c r="F122" s="554"/>
      <c r="G122" s="555"/>
      <c r="H122" s="550"/>
      <c r="I122" s="551"/>
      <c r="J122" s="82">
        <f t="shared" si="6"/>
        <v>0</v>
      </c>
    </row>
    <row r="123" spans="1:10" s="61" customFormat="1" ht="15.75" hidden="1" outlineLevel="1">
      <c r="A123" s="66"/>
      <c r="B123" s="67"/>
      <c r="C123" s="66"/>
      <c r="D123" s="552"/>
      <c r="E123" s="553"/>
      <c r="F123" s="554"/>
      <c r="G123" s="555"/>
      <c r="H123" s="550"/>
      <c r="I123" s="551"/>
      <c r="J123" s="82">
        <f t="shared" si="6"/>
        <v>0</v>
      </c>
    </row>
    <row r="124" spans="1:10" s="61" customFormat="1" ht="15.75" hidden="1" outlineLevel="1">
      <c r="A124" s="66"/>
      <c r="B124" s="67"/>
      <c r="C124" s="66"/>
      <c r="D124" s="552"/>
      <c r="E124" s="553"/>
      <c r="F124" s="554"/>
      <c r="G124" s="555"/>
      <c r="H124" s="550"/>
      <c r="I124" s="551"/>
      <c r="J124" s="82"/>
    </row>
    <row r="125" spans="1:10" s="61" customFormat="1" ht="15.75" outlineLevel="1">
      <c r="A125" s="83" t="s">
        <v>285</v>
      </c>
      <c r="B125" s="84"/>
      <c r="C125" s="518" t="s">
        <v>285</v>
      </c>
      <c r="D125" s="518"/>
      <c r="E125" s="518"/>
      <c r="F125" s="518"/>
      <c r="G125" s="518"/>
      <c r="H125" s="518"/>
      <c r="I125" s="519"/>
      <c r="J125" s="76">
        <f>SUM(J116:J124)</f>
        <v>20000</v>
      </c>
    </row>
    <row r="126" spans="3:10" s="61" customFormat="1" ht="21" customHeight="1">
      <c r="C126" s="512" t="s">
        <v>325</v>
      </c>
      <c r="D126" s="512"/>
      <c r="E126" s="512"/>
      <c r="F126" s="512"/>
      <c r="G126" s="512"/>
      <c r="H126" s="512"/>
      <c r="I126" s="513"/>
      <c r="J126" s="103">
        <f>J17+J27+J30+J48+J58+J64+J74+J86+J99+J112+J125</f>
        <v>100000</v>
      </c>
    </row>
    <row r="129" spans="2:10" ht="12.75">
      <c r="B129" s="79" t="s">
        <v>138</v>
      </c>
      <c r="D129" s="124"/>
      <c r="E129" s="124"/>
      <c r="F129" s="125"/>
      <c r="I129" s="611" t="s">
        <v>580</v>
      </c>
      <c r="J129" s="611"/>
    </row>
    <row r="130" spans="9:10" ht="12.75">
      <c r="I130" s="514" t="s">
        <v>326</v>
      </c>
      <c r="J130" s="514"/>
    </row>
    <row r="132" spans="2:10" ht="12.75">
      <c r="B132" s="79" t="s">
        <v>327</v>
      </c>
      <c r="D132" s="124"/>
      <c r="E132" s="124"/>
      <c r="F132" s="125"/>
      <c r="I132" s="611" t="s">
        <v>591</v>
      </c>
      <c r="J132" s="611"/>
    </row>
    <row r="133" spans="9:10" ht="12.75">
      <c r="I133" s="514" t="s">
        <v>326</v>
      </c>
      <c r="J133" s="514"/>
    </row>
    <row r="135" spans="2:10" ht="12.75">
      <c r="B135" s="79" t="s">
        <v>328</v>
      </c>
      <c r="C135" s="124" t="s">
        <v>635</v>
      </c>
      <c r="D135" s="124"/>
      <c r="F135" s="125" t="s">
        <v>636</v>
      </c>
      <c r="G135" s="124"/>
      <c r="I135" s="611" t="s">
        <v>591</v>
      </c>
      <c r="J135" s="611"/>
    </row>
    <row r="136" spans="3:10" ht="12.75">
      <c r="C136" s="515" t="s">
        <v>140</v>
      </c>
      <c r="D136" s="515"/>
      <c r="F136" s="516" t="s">
        <v>143</v>
      </c>
      <c r="G136" s="516"/>
      <c r="I136" s="514" t="s">
        <v>326</v>
      </c>
      <c r="J136" s="514"/>
    </row>
    <row r="138" spans="2:3" ht="12.75">
      <c r="B138" s="79" t="s">
        <v>329</v>
      </c>
      <c r="C138" s="202">
        <f>'Расчеты (обосн) обл.бюд (ФА)'!C42</f>
        <v>44144</v>
      </c>
    </row>
  </sheetData>
  <sheetProtection/>
  <mergeCells count="263">
    <mergeCell ref="I129:J129"/>
    <mergeCell ref="I132:J132"/>
    <mergeCell ref="I135:J135"/>
    <mergeCell ref="I130:J130"/>
    <mergeCell ref="I133:J133"/>
    <mergeCell ref="C136:D136"/>
    <mergeCell ref="F136:G136"/>
    <mergeCell ref="I136:J136"/>
    <mergeCell ref="B4:J4"/>
    <mergeCell ref="E6:J6"/>
    <mergeCell ref="D7:J7"/>
    <mergeCell ref="E11:G11"/>
    <mergeCell ref="E12:G12"/>
    <mergeCell ref="H11:J11"/>
    <mergeCell ref="H12:J12"/>
    <mergeCell ref="H13:J13"/>
    <mergeCell ref="H14:J14"/>
    <mergeCell ref="A18:J18"/>
    <mergeCell ref="D19:E19"/>
    <mergeCell ref="H19:I19"/>
    <mergeCell ref="E13:G13"/>
    <mergeCell ref="E14:G14"/>
    <mergeCell ref="D20:E20"/>
    <mergeCell ref="H20:I20"/>
    <mergeCell ref="H21:I21"/>
    <mergeCell ref="D22:E22"/>
    <mergeCell ref="H22:I22"/>
    <mergeCell ref="H23:I23"/>
    <mergeCell ref="H24:I24"/>
    <mergeCell ref="H25:I25"/>
    <mergeCell ref="D26:E26"/>
    <mergeCell ref="H26:I26"/>
    <mergeCell ref="A27:I27"/>
    <mergeCell ref="A28:J28"/>
    <mergeCell ref="D29:E29"/>
    <mergeCell ref="H29:I29"/>
    <mergeCell ref="A30:I30"/>
    <mergeCell ref="A31:J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A48:I48"/>
    <mergeCell ref="A49:J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A58:I58"/>
    <mergeCell ref="A59:J59"/>
    <mergeCell ref="C60:F60"/>
    <mergeCell ref="H60:I60"/>
    <mergeCell ref="C61:F61"/>
    <mergeCell ref="H61:I61"/>
    <mergeCell ref="C62:F62"/>
    <mergeCell ref="H62:I62"/>
    <mergeCell ref="C63:F63"/>
    <mergeCell ref="H63:I63"/>
    <mergeCell ref="A64:I64"/>
    <mergeCell ref="A65:J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C74:I74"/>
    <mergeCell ref="A75:J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D81:E81"/>
    <mergeCell ref="F81:G81"/>
    <mergeCell ref="H81:I81"/>
    <mergeCell ref="D82:E82"/>
    <mergeCell ref="F82:G82"/>
    <mergeCell ref="H82:I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C86:I86"/>
    <mergeCell ref="A87:J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C99:I99"/>
    <mergeCell ref="A100:J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C112:I112"/>
    <mergeCell ref="A113:J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H123:I123"/>
    <mergeCell ref="D120:E120"/>
    <mergeCell ref="F120:G120"/>
    <mergeCell ref="H120:I120"/>
    <mergeCell ref="D121:E121"/>
    <mergeCell ref="F121:G121"/>
    <mergeCell ref="H121:I121"/>
    <mergeCell ref="D124:E124"/>
    <mergeCell ref="F124:G124"/>
    <mergeCell ref="H124:I124"/>
    <mergeCell ref="C125:I125"/>
    <mergeCell ref="C126:I126"/>
    <mergeCell ref="D122:E122"/>
    <mergeCell ref="F122:G122"/>
    <mergeCell ref="H122:I122"/>
    <mergeCell ref="D123:E123"/>
    <mergeCell ref="F123:G1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75" zoomScaleNormal="75" zoomScalePageLayoutView="0" workbookViewId="0" topLeftCell="B1">
      <selection activeCell="H39" sqref="H39:I3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 t="s">
        <v>330</v>
      </c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1" customFormat="1" ht="41.25" customHeight="1">
      <c r="B6" s="60" t="s">
        <v>265</v>
      </c>
      <c r="E6" s="543" t="s">
        <v>447</v>
      </c>
      <c r="F6" s="543"/>
      <c r="G6" s="543"/>
      <c r="H6" s="543"/>
      <c r="I6" s="543"/>
      <c r="J6" s="543"/>
    </row>
    <row r="7" spans="2:10" s="60" customFormat="1" ht="19.5">
      <c r="B7" s="60" t="s">
        <v>266</v>
      </c>
      <c r="D7" s="544" t="s">
        <v>579</v>
      </c>
      <c r="E7" s="544"/>
      <c r="F7" s="544"/>
      <c r="G7" s="544"/>
      <c r="H7" s="544"/>
      <c r="I7" s="544"/>
      <c r="J7" s="544"/>
    </row>
    <row r="8" s="61" customFormat="1" ht="15.75">
      <c r="F8" s="62"/>
    </row>
    <row r="9" spans="2:10" s="61" customFormat="1" ht="49.5" customHeight="1">
      <c r="B9" s="620" t="s">
        <v>465</v>
      </c>
      <c r="C9" s="620"/>
      <c r="D9" s="620"/>
      <c r="E9" s="620"/>
      <c r="F9" s="620"/>
      <c r="G9" s="620"/>
      <c r="H9" s="620"/>
      <c r="I9" s="620"/>
      <c r="J9" s="620"/>
    </row>
    <row r="10" s="61" customFormat="1" ht="15.75">
      <c r="F10" s="62"/>
    </row>
    <row r="11" spans="2:10" s="61" customFormat="1" ht="45" customHeight="1">
      <c r="B11" s="139" t="s">
        <v>269</v>
      </c>
      <c r="C11" s="139" t="s">
        <v>307</v>
      </c>
      <c r="D11" s="139" t="s">
        <v>466</v>
      </c>
      <c r="E11" s="545" t="s">
        <v>467</v>
      </c>
      <c r="F11" s="545"/>
      <c r="G11" s="545"/>
      <c r="H11" s="545" t="s">
        <v>451</v>
      </c>
      <c r="I11" s="545"/>
      <c r="J11" s="545"/>
    </row>
    <row r="12" spans="2:10" s="61" customFormat="1" ht="15.75">
      <c r="B12" s="132"/>
      <c r="C12" s="132"/>
      <c r="D12" s="131"/>
      <c r="E12" s="546"/>
      <c r="F12" s="546"/>
      <c r="G12" s="546"/>
      <c r="H12" s="573"/>
      <c r="I12" s="573"/>
      <c r="J12" s="573"/>
    </row>
    <row r="13" spans="2:10" s="61" customFormat="1" ht="15.75">
      <c r="B13" s="132"/>
      <c r="C13" s="132"/>
      <c r="D13" s="131"/>
      <c r="E13" s="546"/>
      <c r="F13" s="546"/>
      <c r="G13" s="546"/>
      <c r="H13" s="573"/>
      <c r="I13" s="573"/>
      <c r="J13" s="573"/>
    </row>
    <row r="14" spans="2:10" s="95" customFormat="1" ht="15.75">
      <c r="B14" s="133"/>
      <c r="C14" s="133" t="s">
        <v>172</v>
      </c>
      <c r="D14" s="134"/>
      <c r="E14" s="540"/>
      <c r="F14" s="540"/>
      <c r="G14" s="540"/>
      <c r="H14" s="541"/>
      <c r="I14" s="541"/>
      <c r="J14" s="541"/>
    </row>
    <row r="15" s="61" customFormat="1" ht="15.75">
      <c r="F15" s="62"/>
    </row>
    <row r="16" spans="2:10" s="61" customFormat="1" ht="16.5">
      <c r="B16" s="136" t="s">
        <v>452</v>
      </c>
      <c r="C16" s="137"/>
      <c r="D16" s="137"/>
      <c r="E16" s="137"/>
      <c r="F16" s="138"/>
      <c r="G16" s="137"/>
      <c r="H16" s="137"/>
      <c r="I16" s="137"/>
      <c r="J16" s="137"/>
    </row>
    <row r="17" spans="2:10" s="61" customFormat="1" ht="16.5">
      <c r="B17" s="136"/>
      <c r="C17" s="137"/>
      <c r="D17" s="137"/>
      <c r="E17" s="137"/>
      <c r="F17" s="138"/>
      <c r="G17" s="137"/>
      <c r="H17" s="137"/>
      <c r="I17" s="137"/>
      <c r="J17" s="137"/>
    </row>
    <row r="18" spans="1:10" s="61" customFormat="1" ht="24" customHeight="1">
      <c r="A18" s="565" t="s">
        <v>335</v>
      </c>
      <c r="B18" s="565"/>
      <c r="C18" s="565"/>
      <c r="D18" s="565"/>
      <c r="E18" s="565"/>
      <c r="F18" s="565"/>
      <c r="G18" s="565"/>
      <c r="H18" s="565"/>
      <c r="I18" s="565"/>
      <c r="J18" s="565"/>
    </row>
    <row r="19" spans="1:10" ht="27">
      <c r="A19" s="77"/>
      <c r="B19" s="97" t="s">
        <v>269</v>
      </c>
      <c r="C19" s="185" t="s">
        <v>307</v>
      </c>
      <c r="D19" s="559" t="s">
        <v>308</v>
      </c>
      <c r="E19" s="559"/>
      <c r="F19" s="185" t="s">
        <v>309</v>
      </c>
      <c r="G19" s="185" t="s">
        <v>310</v>
      </c>
      <c r="H19" s="559" t="s">
        <v>311</v>
      </c>
      <c r="I19" s="559"/>
      <c r="J19" s="185" t="s">
        <v>312</v>
      </c>
    </row>
    <row r="20" spans="1:10" s="187" customFormat="1" ht="12.75">
      <c r="A20" s="98"/>
      <c r="B20" s="80">
        <v>1</v>
      </c>
      <c r="C20" s="80">
        <v>2</v>
      </c>
      <c r="D20" s="537">
        <v>3</v>
      </c>
      <c r="E20" s="539"/>
      <c r="F20" s="80">
        <v>4</v>
      </c>
      <c r="G20" s="80">
        <v>5</v>
      </c>
      <c r="H20" s="537">
        <v>6</v>
      </c>
      <c r="I20" s="539"/>
      <c r="J20" s="80" t="s">
        <v>313</v>
      </c>
    </row>
    <row r="21" spans="1:10" s="61" customFormat="1" ht="15.75" outlineLevel="1">
      <c r="A21" s="66"/>
      <c r="B21" s="67">
        <v>1</v>
      </c>
      <c r="C21" s="66"/>
      <c r="D21" s="631"/>
      <c r="E21" s="632"/>
      <c r="F21" s="81"/>
      <c r="G21" s="101"/>
      <c r="H21" s="552"/>
      <c r="I21" s="553"/>
      <c r="J21" s="74">
        <f>F21*G21*H21</f>
        <v>0</v>
      </c>
    </row>
    <row r="22" spans="1:10" s="61" customFormat="1" ht="15.75" outlineLevel="1">
      <c r="A22" s="66"/>
      <c r="B22" s="67">
        <v>2</v>
      </c>
      <c r="C22" s="66"/>
      <c r="D22" s="631"/>
      <c r="E22" s="632"/>
      <c r="F22" s="81"/>
      <c r="G22" s="101"/>
      <c r="H22" s="552"/>
      <c r="I22" s="553"/>
      <c r="J22" s="74">
        <f>F22*G22*H22</f>
        <v>0</v>
      </c>
    </row>
    <row r="23" spans="1:10" s="61" customFormat="1" ht="15.75" outlineLevel="1">
      <c r="A23" s="66"/>
      <c r="B23" s="67">
        <v>3</v>
      </c>
      <c r="C23" s="66"/>
      <c r="D23" s="631"/>
      <c r="E23" s="632"/>
      <c r="F23" s="81"/>
      <c r="G23" s="101"/>
      <c r="H23" s="552"/>
      <c r="I23" s="553"/>
      <c r="J23" s="74">
        <f>F23*G23*H23</f>
        <v>0</v>
      </c>
    </row>
    <row r="24" spans="1:10" s="61" customFormat="1" ht="15.75" outlineLevel="1">
      <c r="A24" s="517" t="s">
        <v>285</v>
      </c>
      <c r="B24" s="518"/>
      <c r="C24" s="518"/>
      <c r="D24" s="518"/>
      <c r="E24" s="518"/>
      <c r="F24" s="518"/>
      <c r="G24" s="518"/>
      <c r="H24" s="518"/>
      <c r="I24" s="519"/>
      <c r="J24" s="103">
        <f>SUM(J21:J23)</f>
        <v>0</v>
      </c>
    </row>
    <row r="25" spans="1:10" s="61" customFormat="1" ht="15.75">
      <c r="A25" s="532" t="s">
        <v>348</v>
      </c>
      <c r="B25" s="533"/>
      <c r="C25" s="533"/>
      <c r="D25" s="533"/>
      <c r="E25" s="533"/>
      <c r="F25" s="533"/>
      <c r="G25" s="533"/>
      <c r="H25" s="533"/>
      <c r="I25" s="533"/>
      <c r="J25" s="533"/>
    </row>
    <row r="26" spans="1:10" s="61" customFormat="1" ht="15.75" outlineLevel="1">
      <c r="A26" s="66"/>
      <c r="B26" s="67">
        <v>1</v>
      </c>
      <c r="C26" s="75"/>
      <c r="D26" s="574"/>
      <c r="E26" s="575"/>
      <c r="F26" s="69"/>
      <c r="G26" s="101"/>
      <c r="H26" s="552"/>
      <c r="I26" s="553"/>
      <c r="J26" s="74">
        <f>F26*G26*H26</f>
        <v>0</v>
      </c>
    </row>
    <row r="27" spans="1:10" s="61" customFormat="1" ht="15.75" outlineLevel="1">
      <c r="A27" s="66"/>
      <c r="B27" s="67">
        <v>2</v>
      </c>
      <c r="C27" s="75"/>
      <c r="D27" s="574"/>
      <c r="E27" s="575"/>
      <c r="F27" s="69"/>
      <c r="G27" s="101"/>
      <c r="H27" s="552"/>
      <c r="I27" s="553"/>
      <c r="J27" s="74">
        <f>F27*G27*H27</f>
        <v>0</v>
      </c>
    </row>
    <row r="28" spans="1:10" s="61" customFormat="1" ht="15.75" outlineLevel="1">
      <c r="A28" s="66"/>
      <c r="B28" s="67">
        <v>3</v>
      </c>
      <c r="C28" s="75"/>
      <c r="D28" s="574"/>
      <c r="E28" s="575"/>
      <c r="F28" s="69"/>
      <c r="G28" s="101"/>
      <c r="H28" s="552"/>
      <c r="I28" s="553"/>
      <c r="J28" s="74">
        <f>F28*G28*H28</f>
        <v>0</v>
      </c>
    </row>
    <row r="29" spans="1:10" s="61" customFormat="1" ht="15.75" outlineLevel="1">
      <c r="A29" s="66"/>
      <c r="B29" s="67">
        <v>4</v>
      </c>
      <c r="C29" s="75"/>
      <c r="D29" s="574"/>
      <c r="E29" s="575"/>
      <c r="F29" s="69"/>
      <c r="G29" s="101"/>
      <c r="H29" s="552"/>
      <c r="I29" s="553"/>
      <c r="J29" s="74">
        <f>F29*G29*H29</f>
        <v>0</v>
      </c>
    </row>
    <row r="30" spans="1:10" s="61" customFormat="1" ht="15.75" outlineLevel="1">
      <c r="A30" s="66"/>
      <c r="B30" s="67">
        <v>5</v>
      </c>
      <c r="C30" s="75"/>
      <c r="D30" s="574"/>
      <c r="E30" s="575"/>
      <c r="F30" s="69"/>
      <c r="G30" s="101"/>
      <c r="H30" s="552"/>
      <c r="I30" s="553"/>
      <c r="J30" s="74">
        <f>F30*G30*H30</f>
        <v>0</v>
      </c>
    </row>
    <row r="31" spans="1:10" s="61" customFormat="1" ht="15.75" outlineLevel="1">
      <c r="A31" s="517" t="s">
        <v>285</v>
      </c>
      <c r="B31" s="518"/>
      <c r="C31" s="518"/>
      <c r="D31" s="518"/>
      <c r="E31" s="518"/>
      <c r="F31" s="518"/>
      <c r="G31" s="518"/>
      <c r="H31" s="518"/>
      <c r="I31" s="519"/>
      <c r="J31" s="76">
        <f>SUM(J26:J30)</f>
        <v>0</v>
      </c>
    </row>
    <row r="32" spans="1:10" s="61" customFormat="1" ht="27.75" customHeight="1">
      <c r="A32" s="532" t="s">
        <v>357</v>
      </c>
      <c r="B32" s="533"/>
      <c r="C32" s="533"/>
      <c r="D32" s="533"/>
      <c r="E32" s="533"/>
      <c r="F32" s="533"/>
      <c r="G32" s="533"/>
      <c r="H32" s="533"/>
      <c r="I32" s="533"/>
      <c r="J32" s="533"/>
    </row>
    <row r="33" spans="1:10" ht="27">
      <c r="A33" s="77"/>
      <c r="B33" s="97" t="s">
        <v>269</v>
      </c>
      <c r="C33" s="185" t="s">
        <v>307</v>
      </c>
      <c r="D33" s="559" t="s">
        <v>308</v>
      </c>
      <c r="E33" s="559"/>
      <c r="F33" s="185" t="s">
        <v>309</v>
      </c>
      <c r="G33" s="185" t="s">
        <v>310</v>
      </c>
      <c r="H33" s="559" t="s">
        <v>311</v>
      </c>
      <c r="I33" s="559"/>
      <c r="J33" s="185" t="s">
        <v>312</v>
      </c>
    </row>
    <row r="34" spans="1:10" s="187" customFormat="1" ht="12.75">
      <c r="A34" s="98"/>
      <c r="B34" s="80">
        <v>1</v>
      </c>
      <c r="C34" s="80">
        <v>2</v>
      </c>
      <c r="D34" s="537">
        <v>3</v>
      </c>
      <c r="E34" s="539"/>
      <c r="F34" s="80">
        <v>4</v>
      </c>
      <c r="G34" s="80">
        <v>5</v>
      </c>
      <c r="H34" s="537">
        <v>6</v>
      </c>
      <c r="I34" s="539"/>
      <c r="J34" s="80" t="s">
        <v>313</v>
      </c>
    </row>
    <row r="35" spans="1:10" s="95" customFormat="1" ht="31.5" outlineLevel="2">
      <c r="A35" s="90"/>
      <c r="B35" s="91" t="s">
        <v>358</v>
      </c>
      <c r="C35" s="90" t="s">
        <v>359</v>
      </c>
      <c r="D35" s="602" t="s">
        <v>292</v>
      </c>
      <c r="E35" s="603"/>
      <c r="F35" s="186" t="s">
        <v>292</v>
      </c>
      <c r="G35" s="186" t="s">
        <v>292</v>
      </c>
      <c r="H35" s="604" t="s">
        <v>292</v>
      </c>
      <c r="I35" s="605"/>
      <c r="J35" s="94"/>
    </row>
    <row r="36" spans="1:10" s="61" customFormat="1" ht="15.75" outlineLevel="2">
      <c r="A36" s="66"/>
      <c r="B36" s="107" t="s">
        <v>293</v>
      </c>
      <c r="C36" s="66"/>
      <c r="D36" s="520"/>
      <c r="E36" s="522"/>
      <c r="F36" s="105"/>
      <c r="G36" s="101"/>
      <c r="H36" s="557"/>
      <c r="I36" s="558"/>
      <c r="J36" s="74">
        <f>F36*G36*H36</f>
        <v>0</v>
      </c>
    </row>
    <row r="37" spans="1:10" s="61" customFormat="1" ht="45.75" customHeight="1" outlineLevel="2">
      <c r="A37" s="66"/>
      <c r="B37" s="67" t="s">
        <v>295</v>
      </c>
      <c r="C37" s="66"/>
      <c r="D37" s="520"/>
      <c r="E37" s="522"/>
      <c r="F37" s="105"/>
      <c r="G37" s="101"/>
      <c r="H37" s="557"/>
      <c r="I37" s="558"/>
      <c r="J37" s="74">
        <f>F37*G37*H37</f>
        <v>0</v>
      </c>
    </row>
    <row r="38" spans="1:10" s="61" customFormat="1" ht="15.75" outlineLevel="2">
      <c r="A38" s="66"/>
      <c r="B38" s="107" t="s">
        <v>364</v>
      </c>
      <c r="C38" s="66"/>
      <c r="D38" s="520"/>
      <c r="E38" s="522"/>
      <c r="F38" s="105"/>
      <c r="G38" s="101"/>
      <c r="H38" s="557"/>
      <c r="I38" s="558"/>
      <c r="J38" s="74">
        <f>F38*G38*H38</f>
        <v>0</v>
      </c>
    </row>
    <row r="39" spans="1:10" s="61" customFormat="1" ht="15.75" outlineLevel="2">
      <c r="A39" s="66"/>
      <c r="B39" s="67" t="s">
        <v>366</v>
      </c>
      <c r="C39" s="66"/>
      <c r="D39" s="520"/>
      <c r="E39" s="522"/>
      <c r="F39" s="105"/>
      <c r="G39" s="101"/>
      <c r="H39" s="557"/>
      <c r="I39" s="558"/>
      <c r="J39" s="74">
        <f>F39*G39*H39</f>
        <v>0</v>
      </c>
    </row>
    <row r="40" spans="1:10" s="61" customFormat="1" ht="15.75" outlineLevel="2">
      <c r="A40" s="66"/>
      <c r="B40" s="67" t="s">
        <v>368</v>
      </c>
      <c r="C40" s="66"/>
      <c r="D40" s="520"/>
      <c r="E40" s="522"/>
      <c r="F40" s="105"/>
      <c r="G40" s="101"/>
      <c r="H40" s="557"/>
      <c r="I40" s="558"/>
      <c r="J40" s="74"/>
    </row>
    <row r="41" spans="1:10" s="95" customFormat="1" ht="31.5" outlineLevel="2">
      <c r="A41" s="90"/>
      <c r="B41" s="91" t="s">
        <v>384</v>
      </c>
      <c r="C41" s="90" t="s">
        <v>385</v>
      </c>
      <c r="D41" s="602" t="s">
        <v>292</v>
      </c>
      <c r="E41" s="603"/>
      <c r="F41" s="186" t="s">
        <v>292</v>
      </c>
      <c r="G41" s="186" t="s">
        <v>292</v>
      </c>
      <c r="H41" s="604" t="s">
        <v>292</v>
      </c>
      <c r="I41" s="605"/>
      <c r="J41" s="94"/>
    </row>
    <row r="42" spans="1:10" s="61" customFormat="1" ht="15.75" outlineLevel="2">
      <c r="A42" s="66"/>
      <c r="B42" s="67" t="s">
        <v>298</v>
      </c>
      <c r="C42" s="66"/>
      <c r="D42" s="520"/>
      <c r="E42" s="522"/>
      <c r="F42" s="105"/>
      <c r="G42" s="101"/>
      <c r="H42" s="557"/>
      <c r="I42" s="558"/>
      <c r="J42" s="74">
        <f aca="true" t="shared" si="0" ref="J42:J47">G42*H42*I42</f>
        <v>0</v>
      </c>
    </row>
    <row r="43" spans="1:10" s="61" customFormat="1" ht="15.75" outlineLevel="2">
      <c r="A43" s="66"/>
      <c r="B43" s="67" t="s">
        <v>300</v>
      </c>
      <c r="C43" s="66"/>
      <c r="D43" s="520"/>
      <c r="E43" s="522"/>
      <c r="F43" s="105"/>
      <c r="G43" s="101"/>
      <c r="H43" s="557"/>
      <c r="I43" s="558"/>
      <c r="J43" s="74">
        <f t="shared" si="0"/>
        <v>0</v>
      </c>
    </row>
    <row r="44" spans="1:10" s="61" customFormat="1" ht="15.75" outlineLevel="2">
      <c r="A44" s="66"/>
      <c r="B44" s="67" t="s">
        <v>302</v>
      </c>
      <c r="C44" s="66"/>
      <c r="D44" s="520"/>
      <c r="E44" s="522"/>
      <c r="F44" s="105"/>
      <c r="G44" s="101"/>
      <c r="H44" s="557"/>
      <c r="I44" s="558"/>
      <c r="J44" s="74">
        <f t="shared" si="0"/>
        <v>0</v>
      </c>
    </row>
    <row r="45" spans="1:10" s="61" customFormat="1" ht="15.75" outlineLevel="2">
      <c r="A45" s="66"/>
      <c r="B45" s="67" t="s">
        <v>304</v>
      </c>
      <c r="C45" s="66"/>
      <c r="D45" s="520"/>
      <c r="E45" s="522"/>
      <c r="F45" s="105"/>
      <c r="G45" s="101"/>
      <c r="H45" s="557"/>
      <c r="I45" s="558"/>
      <c r="J45" s="74">
        <f t="shared" si="0"/>
        <v>0</v>
      </c>
    </row>
    <row r="46" spans="1:10" s="61" customFormat="1" ht="15.75" outlineLevel="2">
      <c r="A46" s="66"/>
      <c r="B46" s="67" t="s">
        <v>392</v>
      </c>
      <c r="C46" s="66"/>
      <c r="D46" s="520"/>
      <c r="E46" s="522"/>
      <c r="F46" s="105"/>
      <c r="G46" s="101"/>
      <c r="H46" s="557"/>
      <c r="I46" s="558"/>
      <c r="J46" s="74">
        <f t="shared" si="0"/>
        <v>0</v>
      </c>
    </row>
    <row r="47" spans="1:10" s="61" customFormat="1" ht="15.75" outlineLevel="2">
      <c r="A47" s="66"/>
      <c r="B47" s="67" t="s">
        <v>394</v>
      </c>
      <c r="C47" s="66"/>
      <c r="D47" s="520"/>
      <c r="E47" s="522"/>
      <c r="F47" s="105"/>
      <c r="G47" s="101"/>
      <c r="H47" s="557"/>
      <c r="I47" s="558"/>
      <c r="J47" s="74">
        <f t="shared" si="0"/>
        <v>0</v>
      </c>
    </row>
    <row r="48" spans="1:10" s="61" customFormat="1" ht="15.75" outlineLevel="2">
      <c r="A48" s="517" t="s">
        <v>285</v>
      </c>
      <c r="B48" s="518"/>
      <c r="C48" s="518"/>
      <c r="D48" s="518"/>
      <c r="E48" s="518"/>
      <c r="F48" s="518"/>
      <c r="G48" s="518"/>
      <c r="H48" s="518"/>
      <c r="I48" s="519"/>
      <c r="J48" s="103">
        <f>SUM(J36:J47)</f>
        <v>0</v>
      </c>
    </row>
    <row r="49" spans="1:10" s="61" customFormat="1" ht="24" customHeight="1">
      <c r="A49" s="532" t="s">
        <v>397</v>
      </c>
      <c r="B49" s="533"/>
      <c r="C49" s="533"/>
      <c r="D49" s="533"/>
      <c r="E49" s="533"/>
      <c r="F49" s="533"/>
      <c r="G49" s="533"/>
      <c r="H49" s="533"/>
      <c r="I49" s="533"/>
      <c r="J49" s="533"/>
    </row>
    <row r="50" spans="1:10" ht="27">
      <c r="A50" s="77"/>
      <c r="B50" s="97" t="s">
        <v>269</v>
      </c>
      <c r="C50" s="185" t="s">
        <v>307</v>
      </c>
      <c r="D50" s="559" t="s">
        <v>308</v>
      </c>
      <c r="E50" s="559"/>
      <c r="F50" s="185" t="s">
        <v>309</v>
      </c>
      <c r="G50" s="185" t="s">
        <v>310</v>
      </c>
      <c r="H50" s="559" t="s">
        <v>311</v>
      </c>
      <c r="I50" s="559"/>
      <c r="J50" s="185" t="s">
        <v>312</v>
      </c>
    </row>
    <row r="51" spans="1:10" s="187" customFormat="1" ht="12.75">
      <c r="A51" s="98"/>
      <c r="B51" s="80">
        <v>1</v>
      </c>
      <c r="C51" s="80">
        <v>2</v>
      </c>
      <c r="D51" s="537">
        <v>3</v>
      </c>
      <c r="E51" s="539"/>
      <c r="F51" s="80">
        <v>4</v>
      </c>
      <c r="G51" s="80">
        <v>5</v>
      </c>
      <c r="H51" s="537">
        <v>6</v>
      </c>
      <c r="I51" s="539"/>
      <c r="J51" s="80" t="s">
        <v>313</v>
      </c>
    </row>
    <row r="52" spans="1:10" s="61" customFormat="1" ht="15.75" outlineLevel="2">
      <c r="A52" s="66"/>
      <c r="B52" s="67">
        <v>1</v>
      </c>
      <c r="C52" s="66"/>
      <c r="D52" s="520"/>
      <c r="E52" s="522"/>
      <c r="F52" s="70"/>
      <c r="G52" s="101"/>
      <c r="H52" s="557"/>
      <c r="I52" s="558"/>
      <c r="J52" s="74">
        <f aca="true" t="shared" si="1" ref="J52:J57">F52*G52*H52</f>
        <v>0</v>
      </c>
    </row>
    <row r="53" spans="1:10" s="61" customFormat="1" ht="15.75" outlineLevel="2">
      <c r="A53" s="66"/>
      <c r="B53" s="67">
        <v>2</v>
      </c>
      <c r="C53" s="66"/>
      <c r="D53" s="520"/>
      <c r="E53" s="522"/>
      <c r="F53" s="70"/>
      <c r="G53" s="101"/>
      <c r="H53" s="557"/>
      <c r="I53" s="558"/>
      <c r="J53" s="74">
        <f t="shared" si="1"/>
        <v>0</v>
      </c>
    </row>
    <row r="54" spans="1:10" s="61" customFormat="1" ht="15.75" outlineLevel="2">
      <c r="A54" s="66"/>
      <c r="B54" s="67">
        <v>3</v>
      </c>
      <c r="C54" s="66"/>
      <c r="D54" s="520"/>
      <c r="E54" s="522"/>
      <c r="F54" s="70"/>
      <c r="G54" s="101"/>
      <c r="H54" s="557"/>
      <c r="I54" s="558"/>
      <c r="J54" s="74">
        <f t="shared" si="1"/>
        <v>0</v>
      </c>
    </row>
    <row r="55" spans="1:10" s="61" customFormat="1" ht="15.75" outlineLevel="2">
      <c r="A55" s="66"/>
      <c r="B55" s="67">
        <v>4</v>
      </c>
      <c r="C55" s="66"/>
      <c r="D55" s="520"/>
      <c r="E55" s="522"/>
      <c r="F55" s="70"/>
      <c r="G55" s="101"/>
      <c r="H55" s="557"/>
      <c r="I55" s="558"/>
      <c r="J55" s="74">
        <f t="shared" si="1"/>
        <v>0</v>
      </c>
    </row>
    <row r="56" spans="1:10" s="61" customFormat="1" ht="15.75" outlineLevel="2">
      <c r="A56" s="66"/>
      <c r="B56" s="67">
        <v>5</v>
      </c>
      <c r="C56" s="66"/>
      <c r="D56" s="520"/>
      <c r="E56" s="522"/>
      <c r="F56" s="70"/>
      <c r="G56" s="101"/>
      <c r="H56" s="557"/>
      <c r="I56" s="558"/>
      <c r="J56" s="74">
        <f t="shared" si="1"/>
        <v>0</v>
      </c>
    </row>
    <row r="57" spans="1:10" s="61" customFormat="1" ht="16.5" customHeight="1" outlineLevel="2">
      <c r="A57" s="66"/>
      <c r="B57" s="67">
        <v>6</v>
      </c>
      <c r="C57" s="66"/>
      <c r="D57" s="520"/>
      <c r="E57" s="522"/>
      <c r="F57" s="70"/>
      <c r="G57" s="101"/>
      <c r="H57" s="557"/>
      <c r="I57" s="558"/>
      <c r="J57" s="74">
        <f t="shared" si="1"/>
        <v>0</v>
      </c>
    </row>
    <row r="58" spans="1:10" s="61" customFormat="1" ht="15.75" outlineLevel="1">
      <c r="A58" s="517" t="s">
        <v>285</v>
      </c>
      <c r="B58" s="518"/>
      <c r="C58" s="518"/>
      <c r="D58" s="518"/>
      <c r="E58" s="518"/>
      <c r="F58" s="518"/>
      <c r="G58" s="518"/>
      <c r="H58" s="518"/>
      <c r="I58" s="519"/>
      <c r="J58" s="103">
        <f>SUM(J52:J57)</f>
        <v>0</v>
      </c>
    </row>
    <row r="59" spans="3:10" s="61" customFormat="1" ht="21" customHeight="1">
      <c r="C59" s="512" t="s">
        <v>325</v>
      </c>
      <c r="D59" s="512"/>
      <c r="E59" s="512"/>
      <c r="F59" s="512"/>
      <c r="G59" s="512"/>
      <c r="H59" s="512"/>
      <c r="I59" s="513"/>
      <c r="J59" s="103">
        <f>J24+J31+J48+J58</f>
        <v>0</v>
      </c>
    </row>
    <row r="62" spans="2:10" ht="12.75">
      <c r="B62" s="79" t="s">
        <v>138</v>
      </c>
      <c r="D62" s="124"/>
      <c r="E62" s="124"/>
      <c r="F62" s="125"/>
      <c r="I62" s="124"/>
      <c r="J62" s="124"/>
    </row>
    <row r="63" spans="9:10" ht="12.75">
      <c r="I63" s="514" t="s">
        <v>326</v>
      </c>
      <c r="J63" s="514"/>
    </row>
    <row r="65" spans="2:10" ht="12.75">
      <c r="B65" s="79" t="s">
        <v>327</v>
      </c>
      <c r="D65" s="124"/>
      <c r="E65" s="124"/>
      <c r="F65" s="125"/>
      <c r="I65" s="124"/>
      <c r="J65" s="124"/>
    </row>
    <row r="66" spans="9:10" ht="12.75">
      <c r="I66" s="514" t="s">
        <v>326</v>
      </c>
      <c r="J66" s="514"/>
    </row>
    <row r="68" spans="2:10" ht="12.75">
      <c r="B68" s="79" t="s">
        <v>328</v>
      </c>
      <c r="C68" s="124"/>
      <c r="D68" s="124"/>
      <c r="F68" s="125"/>
      <c r="G68" s="124"/>
      <c r="I68" s="124"/>
      <c r="J68" s="124"/>
    </row>
    <row r="69" spans="3:10" ht="12.75">
      <c r="C69" s="515" t="s">
        <v>140</v>
      </c>
      <c r="D69" s="515"/>
      <c r="F69" s="516" t="s">
        <v>143</v>
      </c>
      <c r="G69" s="516"/>
      <c r="I69" s="514" t="s">
        <v>326</v>
      </c>
      <c r="J69" s="514"/>
    </row>
    <row r="71" ht="12.75">
      <c r="B71" s="79" t="s">
        <v>329</v>
      </c>
    </row>
  </sheetData>
  <sheetProtection/>
  <mergeCells count="92">
    <mergeCell ref="A58:I58"/>
    <mergeCell ref="C59:I59"/>
    <mergeCell ref="I63:J63"/>
    <mergeCell ref="I66:J66"/>
    <mergeCell ref="C69:D69"/>
    <mergeCell ref="F69:G69"/>
    <mergeCell ref="I69:J69"/>
    <mergeCell ref="D55:E55"/>
    <mergeCell ref="H55:I55"/>
    <mergeCell ref="D56:E56"/>
    <mergeCell ref="H56:I56"/>
    <mergeCell ref="D57:E57"/>
    <mergeCell ref="H57:I57"/>
    <mergeCell ref="D52:E52"/>
    <mergeCell ref="H52:I52"/>
    <mergeCell ref="D53:E53"/>
    <mergeCell ref="H53:I53"/>
    <mergeCell ref="D54:E54"/>
    <mergeCell ref="H54:I54"/>
    <mergeCell ref="A48:I48"/>
    <mergeCell ref="A49:J49"/>
    <mergeCell ref="D50:E50"/>
    <mergeCell ref="H50:I50"/>
    <mergeCell ref="D51:E51"/>
    <mergeCell ref="H51:I51"/>
    <mergeCell ref="D45:E45"/>
    <mergeCell ref="H45:I45"/>
    <mergeCell ref="D46:E46"/>
    <mergeCell ref="H46:I46"/>
    <mergeCell ref="D47:E47"/>
    <mergeCell ref="H47:I47"/>
    <mergeCell ref="D42:E42"/>
    <mergeCell ref="H42:I42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D36:E36"/>
    <mergeCell ref="H36:I36"/>
    <mergeCell ref="D37:E37"/>
    <mergeCell ref="H37:I37"/>
    <mergeCell ref="D38:E38"/>
    <mergeCell ref="H38:I38"/>
    <mergeCell ref="D33:E33"/>
    <mergeCell ref="H33:I33"/>
    <mergeCell ref="D34:E34"/>
    <mergeCell ref="H34:I34"/>
    <mergeCell ref="D35:E35"/>
    <mergeCell ref="H35:I35"/>
    <mergeCell ref="D29:E29"/>
    <mergeCell ref="H29:I29"/>
    <mergeCell ref="D30:E30"/>
    <mergeCell ref="H30:I30"/>
    <mergeCell ref="A31:I31"/>
    <mergeCell ref="A32:J32"/>
    <mergeCell ref="D26:E26"/>
    <mergeCell ref="H26:I26"/>
    <mergeCell ref="D27:E27"/>
    <mergeCell ref="H27:I27"/>
    <mergeCell ref="D28:E28"/>
    <mergeCell ref="H28:I28"/>
    <mergeCell ref="D22:E22"/>
    <mergeCell ref="H22:I22"/>
    <mergeCell ref="D23:E23"/>
    <mergeCell ref="H23:I23"/>
    <mergeCell ref="A24:I24"/>
    <mergeCell ref="A25:J25"/>
    <mergeCell ref="A18:J18"/>
    <mergeCell ref="D19:E19"/>
    <mergeCell ref="H19:I19"/>
    <mergeCell ref="D20:E20"/>
    <mergeCell ref="H20:I20"/>
    <mergeCell ref="D21:E21"/>
    <mergeCell ref="H21:I21"/>
    <mergeCell ref="E12:G12"/>
    <mergeCell ref="H12:J12"/>
    <mergeCell ref="E13:G13"/>
    <mergeCell ref="H13:J13"/>
    <mergeCell ref="E14:G14"/>
    <mergeCell ref="H14:J14"/>
    <mergeCell ref="B5:J5"/>
    <mergeCell ref="E6:J6"/>
    <mergeCell ref="D7:J7"/>
    <mergeCell ref="B9:J9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10" zoomScaleSheetLayoutView="110" zoomScalePageLayoutView="0" workbookViewId="0" topLeftCell="A28">
      <selection activeCell="DD47" sqref="DD4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305" t="s">
        <v>552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5"/>
      <c r="EA1" s="305"/>
      <c r="EB1" s="305"/>
      <c r="EC1" s="305"/>
      <c r="ED1" s="305"/>
      <c r="EE1" s="305"/>
      <c r="EF1" s="305"/>
      <c r="EG1" s="305"/>
      <c r="EH1" s="305"/>
      <c r="EI1" s="305"/>
      <c r="EJ1" s="305"/>
      <c r="EK1" s="305"/>
      <c r="EL1" s="305"/>
      <c r="EM1" s="305"/>
      <c r="EN1" s="305"/>
      <c r="EO1" s="305"/>
      <c r="EP1" s="305"/>
      <c r="EQ1" s="305"/>
      <c r="ER1" s="305"/>
      <c r="ES1" s="305"/>
      <c r="ET1" s="305"/>
      <c r="EU1" s="305"/>
      <c r="EV1" s="305"/>
      <c r="EW1" s="305"/>
      <c r="EX1" s="305"/>
      <c r="EY1" s="305"/>
      <c r="EZ1" s="305"/>
      <c r="FA1" s="305"/>
      <c r="FB1" s="305"/>
      <c r="FC1" s="305"/>
      <c r="FD1" s="305"/>
    </row>
    <row r="3" spans="1:161" ht="11.25" customHeight="1">
      <c r="A3" s="315" t="s">
        <v>85</v>
      </c>
      <c r="B3" s="315"/>
      <c r="C3" s="315"/>
      <c r="D3" s="315"/>
      <c r="E3" s="315"/>
      <c r="F3" s="315"/>
      <c r="G3" s="315"/>
      <c r="H3" s="216"/>
      <c r="I3" s="307" t="s">
        <v>0</v>
      </c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8"/>
      <c r="CN3" s="220" t="s">
        <v>86</v>
      </c>
      <c r="CO3" s="315"/>
      <c r="CP3" s="315"/>
      <c r="CQ3" s="315"/>
      <c r="CR3" s="315"/>
      <c r="CS3" s="315"/>
      <c r="CT3" s="315"/>
      <c r="CU3" s="216"/>
      <c r="CV3" s="220" t="s">
        <v>87</v>
      </c>
      <c r="CW3" s="315"/>
      <c r="CX3" s="315"/>
      <c r="CY3" s="315"/>
      <c r="CZ3" s="315"/>
      <c r="DA3" s="315"/>
      <c r="DB3" s="315"/>
      <c r="DC3" s="315"/>
      <c r="DD3" s="315"/>
      <c r="DE3" s="216"/>
      <c r="DF3" s="339" t="s">
        <v>8</v>
      </c>
      <c r="DG3" s="340"/>
      <c r="DH3" s="340"/>
      <c r="DI3" s="340"/>
      <c r="DJ3" s="340"/>
      <c r="DK3" s="340"/>
      <c r="DL3" s="340"/>
      <c r="DM3" s="340"/>
      <c r="DN3" s="340"/>
      <c r="DO3" s="340"/>
      <c r="DP3" s="340"/>
      <c r="DQ3" s="340"/>
      <c r="DR3" s="340"/>
      <c r="DS3" s="340"/>
      <c r="DT3" s="340"/>
      <c r="DU3" s="340"/>
      <c r="DV3" s="340"/>
      <c r="DW3" s="340"/>
      <c r="DX3" s="340"/>
      <c r="DY3" s="340"/>
      <c r="DZ3" s="340"/>
      <c r="EA3" s="340"/>
      <c r="EB3" s="340"/>
      <c r="EC3" s="340"/>
      <c r="ED3" s="340"/>
      <c r="EE3" s="340"/>
      <c r="EF3" s="340"/>
      <c r="EG3" s="340"/>
      <c r="EH3" s="340"/>
      <c r="EI3" s="340"/>
      <c r="EJ3" s="340"/>
      <c r="EK3" s="340"/>
      <c r="EL3" s="340"/>
      <c r="EM3" s="340"/>
      <c r="EN3" s="340"/>
      <c r="EO3" s="340"/>
      <c r="EP3" s="340"/>
      <c r="EQ3" s="340"/>
      <c r="ER3" s="340"/>
      <c r="ES3" s="340"/>
      <c r="ET3" s="340"/>
      <c r="EU3" s="340"/>
      <c r="EV3" s="340"/>
      <c r="EW3" s="340"/>
      <c r="EX3" s="340"/>
      <c r="EY3" s="340"/>
      <c r="EZ3" s="340"/>
      <c r="FA3" s="340"/>
      <c r="FB3" s="340"/>
      <c r="FC3" s="340"/>
      <c r="FD3" s="340"/>
      <c r="FE3" s="340"/>
    </row>
    <row r="4" spans="1:161" ht="11.25" customHeight="1">
      <c r="A4" s="342"/>
      <c r="B4" s="342"/>
      <c r="C4" s="342"/>
      <c r="D4" s="342"/>
      <c r="E4" s="342"/>
      <c r="F4" s="342"/>
      <c r="G4" s="342"/>
      <c r="H4" s="343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1"/>
      <c r="CN4" s="338"/>
      <c r="CO4" s="342"/>
      <c r="CP4" s="342"/>
      <c r="CQ4" s="342"/>
      <c r="CR4" s="342"/>
      <c r="CS4" s="342"/>
      <c r="CT4" s="342"/>
      <c r="CU4" s="343"/>
      <c r="CV4" s="338"/>
      <c r="CW4" s="342"/>
      <c r="CX4" s="342"/>
      <c r="CY4" s="342"/>
      <c r="CZ4" s="342"/>
      <c r="DA4" s="342"/>
      <c r="DB4" s="342"/>
      <c r="DC4" s="342"/>
      <c r="DD4" s="342"/>
      <c r="DE4" s="343"/>
      <c r="DF4" s="291" t="s">
        <v>2</v>
      </c>
      <c r="DG4" s="292"/>
      <c r="DH4" s="292"/>
      <c r="DI4" s="292"/>
      <c r="DJ4" s="292"/>
      <c r="DK4" s="292"/>
      <c r="DL4" s="296" t="s">
        <v>581</v>
      </c>
      <c r="DM4" s="296"/>
      <c r="DN4" s="296"/>
      <c r="DO4" s="300" t="s">
        <v>3</v>
      </c>
      <c r="DP4" s="300"/>
      <c r="DQ4" s="300"/>
      <c r="DR4" s="301"/>
      <c r="DS4" s="291" t="s">
        <v>2</v>
      </c>
      <c r="DT4" s="292"/>
      <c r="DU4" s="292"/>
      <c r="DV4" s="292"/>
      <c r="DW4" s="292"/>
      <c r="DX4" s="292"/>
      <c r="DY4" s="296" t="s">
        <v>586</v>
      </c>
      <c r="DZ4" s="296"/>
      <c r="EA4" s="296"/>
      <c r="EB4" s="300" t="s">
        <v>3</v>
      </c>
      <c r="EC4" s="300"/>
      <c r="ED4" s="300"/>
      <c r="EE4" s="301"/>
      <c r="EF4" s="291" t="s">
        <v>2</v>
      </c>
      <c r="EG4" s="292"/>
      <c r="EH4" s="292"/>
      <c r="EI4" s="292"/>
      <c r="EJ4" s="292"/>
      <c r="EK4" s="292"/>
      <c r="EL4" s="296" t="s">
        <v>587</v>
      </c>
      <c r="EM4" s="296"/>
      <c r="EN4" s="296"/>
      <c r="EO4" s="300" t="s">
        <v>3</v>
      </c>
      <c r="EP4" s="300"/>
      <c r="EQ4" s="300"/>
      <c r="ER4" s="301"/>
      <c r="ES4" s="220" t="s">
        <v>7</v>
      </c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</row>
    <row r="5" spans="1:161" ht="39" customHeight="1">
      <c r="A5" s="316"/>
      <c r="B5" s="316"/>
      <c r="C5" s="316"/>
      <c r="D5" s="316"/>
      <c r="E5" s="316"/>
      <c r="F5" s="316"/>
      <c r="G5" s="316"/>
      <c r="H5" s="217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4"/>
      <c r="CN5" s="221"/>
      <c r="CO5" s="316"/>
      <c r="CP5" s="316"/>
      <c r="CQ5" s="316"/>
      <c r="CR5" s="316"/>
      <c r="CS5" s="316"/>
      <c r="CT5" s="316"/>
      <c r="CU5" s="217"/>
      <c r="CV5" s="221"/>
      <c r="CW5" s="316"/>
      <c r="CX5" s="316"/>
      <c r="CY5" s="316"/>
      <c r="CZ5" s="316"/>
      <c r="DA5" s="316"/>
      <c r="DB5" s="316"/>
      <c r="DC5" s="316"/>
      <c r="DD5" s="316"/>
      <c r="DE5" s="217"/>
      <c r="DF5" s="293" t="s">
        <v>88</v>
      </c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5"/>
      <c r="DS5" s="293" t="s">
        <v>89</v>
      </c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5"/>
      <c r="EF5" s="293" t="s">
        <v>90</v>
      </c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5"/>
      <c r="ES5" s="221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</row>
    <row r="6" spans="1:161" ht="12" thickBot="1">
      <c r="A6" s="344" t="s">
        <v>9</v>
      </c>
      <c r="B6" s="344"/>
      <c r="C6" s="344"/>
      <c r="D6" s="344"/>
      <c r="E6" s="344"/>
      <c r="F6" s="344"/>
      <c r="G6" s="344"/>
      <c r="H6" s="345"/>
      <c r="I6" s="344" t="s">
        <v>10</v>
      </c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5"/>
      <c r="CN6" s="276" t="s">
        <v>11</v>
      </c>
      <c r="CO6" s="277"/>
      <c r="CP6" s="277"/>
      <c r="CQ6" s="277"/>
      <c r="CR6" s="277"/>
      <c r="CS6" s="277"/>
      <c r="CT6" s="277"/>
      <c r="CU6" s="278"/>
      <c r="CV6" s="276" t="s">
        <v>12</v>
      </c>
      <c r="CW6" s="277"/>
      <c r="CX6" s="277"/>
      <c r="CY6" s="277"/>
      <c r="CZ6" s="277"/>
      <c r="DA6" s="277"/>
      <c r="DB6" s="277"/>
      <c r="DC6" s="277"/>
      <c r="DD6" s="277"/>
      <c r="DE6" s="278"/>
      <c r="DF6" s="276" t="s">
        <v>13</v>
      </c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8"/>
      <c r="DS6" s="276" t="s">
        <v>14</v>
      </c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8"/>
      <c r="EF6" s="276" t="s">
        <v>15</v>
      </c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8"/>
      <c r="ES6" s="276" t="s">
        <v>16</v>
      </c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</row>
    <row r="7" spans="1:161" ht="12.75" customHeight="1">
      <c r="A7" s="347">
        <v>1</v>
      </c>
      <c r="B7" s="347"/>
      <c r="C7" s="347"/>
      <c r="D7" s="347"/>
      <c r="E7" s="347"/>
      <c r="F7" s="347"/>
      <c r="G7" s="347"/>
      <c r="H7" s="348"/>
      <c r="I7" s="349" t="s">
        <v>553</v>
      </c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1" t="s">
        <v>91</v>
      </c>
      <c r="CO7" s="352"/>
      <c r="CP7" s="352"/>
      <c r="CQ7" s="352"/>
      <c r="CR7" s="352"/>
      <c r="CS7" s="352"/>
      <c r="CT7" s="352"/>
      <c r="CU7" s="353"/>
      <c r="CV7" s="354" t="s">
        <v>36</v>
      </c>
      <c r="CW7" s="323"/>
      <c r="CX7" s="323"/>
      <c r="CY7" s="323"/>
      <c r="CZ7" s="323"/>
      <c r="DA7" s="323"/>
      <c r="DB7" s="323"/>
      <c r="DC7" s="323"/>
      <c r="DD7" s="323"/>
      <c r="DE7" s="355"/>
      <c r="DF7" s="288">
        <f>DF11</f>
        <v>6763392.41</v>
      </c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346"/>
      <c r="DS7" s="288">
        <f>DS11</f>
        <v>6310377.6899999995</v>
      </c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346"/>
      <c r="EF7" s="288">
        <f>EF11</f>
        <v>6369210.83</v>
      </c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346"/>
      <c r="ES7" s="288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346"/>
    </row>
    <row r="8" spans="1:161" ht="90" customHeight="1">
      <c r="A8" s="318" t="s">
        <v>92</v>
      </c>
      <c r="B8" s="318"/>
      <c r="C8" s="318"/>
      <c r="D8" s="318"/>
      <c r="E8" s="318"/>
      <c r="F8" s="318"/>
      <c r="G8" s="318"/>
      <c r="H8" s="356"/>
      <c r="I8" s="357" t="s">
        <v>554</v>
      </c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17" t="s">
        <v>93</v>
      </c>
      <c r="CO8" s="318"/>
      <c r="CP8" s="318"/>
      <c r="CQ8" s="318"/>
      <c r="CR8" s="318"/>
      <c r="CS8" s="318"/>
      <c r="CT8" s="318"/>
      <c r="CU8" s="356"/>
      <c r="CV8" s="359" t="s">
        <v>36</v>
      </c>
      <c r="CW8" s="318"/>
      <c r="CX8" s="318"/>
      <c r="CY8" s="318"/>
      <c r="CZ8" s="318"/>
      <c r="DA8" s="318"/>
      <c r="DB8" s="318"/>
      <c r="DC8" s="318"/>
      <c r="DD8" s="318"/>
      <c r="DE8" s="356"/>
      <c r="DF8" s="228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30"/>
      <c r="DS8" s="228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30"/>
      <c r="EF8" s="228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30"/>
      <c r="ES8" s="228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33"/>
    </row>
    <row r="9" spans="1:161" ht="24" customHeight="1">
      <c r="A9" s="318" t="s">
        <v>94</v>
      </c>
      <c r="B9" s="318"/>
      <c r="C9" s="318"/>
      <c r="D9" s="318"/>
      <c r="E9" s="318"/>
      <c r="F9" s="318"/>
      <c r="G9" s="318"/>
      <c r="H9" s="356"/>
      <c r="I9" s="357" t="s">
        <v>555</v>
      </c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17" t="s">
        <v>95</v>
      </c>
      <c r="CO9" s="318"/>
      <c r="CP9" s="318"/>
      <c r="CQ9" s="318"/>
      <c r="CR9" s="318"/>
      <c r="CS9" s="318"/>
      <c r="CT9" s="318"/>
      <c r="CU9" s="356"/>
      <c r="CV9" s="359" t="s">
        <v>36</v>
      </c>
      <c r="CW9" s="318"/>
      <c r="CX9" s="318"/>
      <c r="CY9" s="318"/>
      <c r="CZ9" s="318"/>
      <c r="DA9" s="318"/>
      <c r="DB9" s="318"/>
      <c r="DC9" s="318"/>
      <c r="DD9" s="318"/>
      <c r="DE9" s="356"/>
      <c r="DF9" s="228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30"/>
      <c r="DS9" s="228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30"/>
      <c r="EF9" s="228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30"/>
      <c r="ES9" s="228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33"/>
    </row>
    <row r="10" spans="1:161" ht="24" customHeight="1">
      <c r="A10" s="318" t="s">
        <v>96</v>
      </c>
      <c r="B10" s="318"/>
      <c r="C10" s="318"/>
      <c r="D10" s="318"/>
      <c r="E10" s="318"/>
      <c r="F10" s="318"/>
      <c r="G10" s="318"/>
      <c r="H10" s="356"/>
      <c r="I10" s="357" t="s">
        <v>556</v>
      </c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17" t="s">
        <v>98</v>
      </c>
      <c r="CO10" s="318"/>
      <c r="CP10" s="318"/>
      <c r="CQ10" s="318"/>
      <c r="CR10" s="318"/>
      <c r="CS10" s="318"/>
      <c r="CT10" s="318"/>
      <c r="CU10" s="356"/>
      <c r="CV10" s="359" t="s">
        <v>36</v>
      </c>
      <c r="CW10" s="318"/>
      <c r="CX10" s="318"/>
      <c r="CY10" s="318"/>
      <c r="CZ10" s="318"/>
      <c r="DA10" s="318"/>
      <c r="DB10" s="318"/>
      <c r="DC10" s="318"/>
      <c r="DD10" s="318"/>
      <c r="DE10" s="356"/>
      <c r="DF10" s="228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30"/>
      <c r="DS10" s="228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30"/>
      <c r="EF10" s="228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30"/>
      <c r="ES10" s="228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33"/>
    </row>
    <row r="11" spans="1:161" ht="24" customHeight="1">
      <c r="A11" s="318" t="s">
        <v>97</v>
      </c>
      <c r="B11" s="318"/>
      <c r="C11" s="318"/>
      <c r="D11" s="318"/>
      <c r="E11" s="318"/>
      <c r="F11" s="318"/>
      <c r="G11" s="318"/>
      <c r="H11" s="356"/>
      <c r="I11" s="357" t="s">
        <v>557</v>
      </c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17" t="s">
        <v>99</v>
      </c>
      <c r="CO11" s="318"/>
      <c r="CP11" s="318"/>
      <c r="CQ11" s="318"/>
      <c r="CR11" s="318"/>
      <c r="CS11" s="318"/>
      <c r="CT11" s="318"/>
      <c r="CU11" s="356"/>
      <c r="CV11" s="359" t="s">
        <v>36</v>
      </c>
      <c r="CW11" s="318"/>
      <c r="CX11" s="318"/>
      <c r="CY11" s="318"/>
      <c r="CZ11" s="318"/>
      <c r="DA11" s="318"/>
      <c r="DB11" s="318"/>
      <c r="DC11" s="318"/>
      <c r="DD11" s="318"/>
      <c r="DE11" s="356"/>
      <c r="DF11" s="273">
        <f>DF13+DF15+DF22</f>
        <v>6763392.41</v>
      </c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30"/>
      <c r="DS11" s="273">
        <f>DS13+DS15+DS22</f>
        <v>6310377.6899999995</v>
      </c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30"/>
      <c r="EF11" s="273">
        <f>EF13+EF15+EF22</f>
        <v>6369210.83</v>
      </c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30"/>
      <c r="ES11" s="228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33"/>
    </row>
    <row r="12" spans="1:161" ht="34.5" customHeight="1">
      <c r="A12" s="318" t="s">
        <v>100</v>
      </c>
      <c r="B12" s="318"/>
      <c r="C12" s="318"/>
      <c r="D12" s="318"/>
      <c r="E12" s="318"/>
      <c r="F12" s="318"/>
      <c r="G12" s="318"/>
      <c r="H12" s="356"/>
      <c r="I12" s="360" t="s">
        <v>102</v>
      </c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317" t="s">
        <v>101</v>
      </c>
      <c r="CO12" s="318"/>
      <c r="CP12" s="318"/>
      <c r="CQ12" s="318"/>
      <c r="CR12" s="318"/>
      <c r="CS12" s="318"/>
      <c r="CT12" s="318"/>
      <c r="CU12" s="356"/>
      <c r="CV12" s="359" t="s">
        <v>36</v>
      </c>
      <c r="CW12" s="318"/>
      <c r="CX12" s="318"/>
      <c r="CY12" s="318"/>
      <c r="CZ12" s="318"/>
      <c r="DA12" s="318"/>
      <c r="DB12" s="318"/>
      <c r="DC12" s="318"/>
      <c r="DD12" s="318"/>
      <c r="DE12" s="356"/>
      <c r="DF12" s="273">
        <f>'стр.1_4'!BK85+'стр.1_4'!BK88+'стр.1_4'!BK89+'стр.1_4'!BK90+'стр.1_4'!BK91+'стр.1_4'!BK92+'стр.1_4'!BK93+'стр.1_4'!BK94+'стр.1_4'!BK84</f>
        <v>2130202.84</v>
      </c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30"/>
      <c r="DS12" s="273">
        <f>'стр.1_4'!BX85+'стр.1_4'!BX88+'стр.1_4'!BX89+'стр.1_4'!BX90+'стр.1_4'!BX91+'стр.1_4'!BX92+'стр.1_4'!BX93+'стр.1_4'!BX94</f>
        <v>1862672.0899999999</v>
      </c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30"/>
      <c r="EF12" s="273">
        <f>'стр.1_4'!CK85+'стр.1_4'!CK88+'стр.1_4'!CK89+'стр.1_4'!CK90+'стр.1_4'!CK91+'стр.1_4'!CK92+'стр.1_4'!CK93+'стр.1_4'!CK94</f>
        <v>1921505.23</v>
      </c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30"/>
      <c r="ES12" s="228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33"/>
    </row>
    <row r="13" spans="1:161" ht="24" customHeight="1">
      <c r="A13" s="318" t="s">
        <v>103</v>
      </c>
      <c r="B13" s="318"/>
      <c r="C13" s="318"/>
      <c r="D13" s="318"/>
      <c r="E13" s="318"/>
      <c r="F13" s="318"/>
      <c r="G13" s="318"/>
      <c r="H13" s="356"/>
      <c r="I13" s="361" t="s">
        <v>104</v>
      </c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17" t="s">
        <v>105</v>
      </c>
      <c r="CO13" s="318"/>
      <c r="CP13" s="318"/>
      <c r="CQ13" s="318"/>
      <c r="CR13" s="318"/>
      <c r="CS13" s="318"/>
      <c r="CT13" s="318"/>
      <c r="CU13" s="356"/>
      <c r="CV13" s="359" t="s">
        <v>36</v>
      </c>
      <c r="CW13" s="318"/>
      <c r="CX13" s="318"/>
      <c r="CY13" s="318"/>
      <c r="CZ13" s="318"/>
      <c r="DA13" s="318"/>
      <c r="DB13" s="318"/>
      <c r="DC13" s="318"/>
      <c r="DD13" s="318"/>
      <c r="DE13" s="356"/>
      <c r="DF13" s="273">
        <f>'стр.1_4'!BK85+'стр.1_4'!BK88+'стр.1_4'!BK89+'стр.1_4'!BK90+'стр.1_4'!BK91+'стр.1_4'!BK92+'стр.1_4'!BK93+'стр.1_4'!BK94+'стр.1_4'!BK84</f>
        <v>2130202.84</v>
      </c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5"/>
      <c r="DS13" s="273">
        <f>'стр.1_4'!BX85+'стр.1_4'!BX88+'стр.1_4'!BX89+'стр.1_4'!BX90+'стр.1_4'!BX91+'стр.1_4'!BX92+'стр.1_4'!BX93+'стр.1_4'!BX94</f>
        <v>1862672.0899999999</v>
      </c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30"/>
      <c r="EF13" s="273">
        <f>'стр.1_4'!CK85+'стр.1_4'!CK88+'стр.1_4'!CK89+'стр.1_4'!CK90+'стр.1_4'!CK91+'стр.1_4'!CK92+'стр.1_4'!CK93+'стр.1_4'!CK94</f>
        <v>1921505.23</v>
      </c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30"/>
      <c r="ES13" s="228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33"/>
    </row>
    <row r="14" spans="1:161" ht="12.75" customHeight="1">
      <c r="A14" s="318" t="s">
        <v>106</v>
      </c>
      <c r="B14" s="318"/>
      <c r="C14" s="318"/>
      <c r="D14" s="318"/>
      <c r="E14" s="318"/>
      <c r="F14" s="318"/>
      <c r="G14" s="318"/>
      <c r="H14" s="356"/>
      <c r="I14" s="361" t="s">
        <v>558</v>
      </c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17" t="s">
        <v>107</v>
      </c>
      <c r="CO14" s="318"/>
      <c r="CP14" s="318"/>
      <c r="CQ14" s="318"/>
      <c r="CR14" s="318"/>
      <c r="CS14" s="318"/>
      <c r="CT14" s="318"/>
      <c r="CU14" s="356"/>
      <c r="CV14" s="359" t="s">
        <v>36</v>
      </c>
      <c r="CW14" s="318"/>
      <c r="CX14" s="318"/>
      <c r="CY14" s="318"/>
      <c r="CZ14" s="318"/>
      <c r="DA14" s="318"/>
      <c r="DB14" s="318"/>
      <c r="DC14" s="318"/>
      <c r="DD14" s="318"/>
      <c r="DE14" s="356"/>
      <c r="DF14" s="228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30"/>
      <c r="DS14" s="228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30"/>
      <c r="EF14" s="228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30"/>
      <c r="ES14" s="228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33"/>
    </row>
    <row r="15" spans="1:161" ht="24" customHeight="1">
      <c r="A15" s="318" t="s">
        <v>108</v>
      </c>
      <c r="B15" s="318"/>
      <c r="C15" s="318"/>
      <c r="D15" s="318"/>
      <c r="E15" s="318"/>
      <c r="F15" s="318"/>
      <c r="G15" s="318"/>
      <c r="H15" s="356"/>
      <c r="I15" s="360" t="s">
        <v>109</v>
      </c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317" t="s">
        <v>110</v>
      </c>
      <c r="CO15" s="318"/>
      <c r="CP15" s="318"/>
      <c r="CQ15" s="318"/>
      <c r="CR15" s="318"/>
      <c r="CS15" s="318"/>
      <c r="CT15" s="318"/>
      <c r="CU15" s="356"/>
      <c r="CV15" s="359" t="s">
        <v>36</v>
      </c>
      <c r="CW15" s="318"/>
      <c r="CX15" s="318"/>
      <c r="CY15" s="318"/>
      <c r="CZ15" s="318"/>
      <c r="DA15" s="318"/>
      <c r="DB15" s="318"/>
      <c r="DC15" s="318"/>
      <c r="DD15" s="318"/>
      <c r="DE15" s="356"/>
      <c r="DF15" s="273">
        <f>'стр.1_4'!BK62</f>
        <v>175483.97</v>
      </c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30"/>
      <c r="DS15" s="273">
        <f>'стр.1_4'!BX62</f>
        <v>0</v>
      </c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30"/>
      <c r="EF15" s="273">
        <f>'стр.1_4'!CK62</f>
        <v>0</v>
      </c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30"/>
      <c r="ES15" s="228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33"/>
    </row>
    <row r="16" spans="1:161" ht="24" customHeight="1">
      <c r="A16" s="318" t="s">
        <v>111</v>
      </c>
      <c r="B16" s="318"/>
      <c r="C16" s="318"/>
      <c r="D16" s="318"/>
      <c r="E16" s="318"/>
      <c r="F16" s="318"/>
      <c r="G16" s="318"/>
      <c r="H16" s="356"/>
      <c r="I16" s="361" t="s">
        <v>104</v>
      </c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2"/>
      <c r="CG16" s="362"/>
      <c r="CH16" s="362"/>
      <c r="CI16" s="362"/>
      <c r="CJ16" s="362"/>
      <c r="CK16" s="362"/>
      <c r="CL16" s="362"/>
      <c r="CM16" s="362"/>
      <c r="CN16" s="317" t="s">
        <v>112</v>
      </c>
      <c r="CO16" s="318"/>
      <c r="CP16" s="318"/>
      <c r="CQ16" s="318"/>
      <c r="CR16" s="318"/>
      <c r="CS16" s="318"/>
      <c r="CT16" s="318"/>
      <c r="CU16" s="356"/>
      <c r="CV16" s="359" t="s">
        <v>36</v>
      </c>
      <c r="CW16" s="318"/>
      <c r="CX16" s="318"/>
      <c r="CY16" s="318"/>
      <c r="CZ16" s="318"/>
      <c r="DA16" s="318"/>
      <c r="DB16" s="318"/>
      <c r="DC16" s="318"/>
      <c r="DD16" s="318"/>
      <c r="DE16" s="356"/>
      <c r="DF16" s="273">
        <f>DF15</f>
        <v>175483.97</v>
      </c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30"/>
      <c r="DS16" s="273">
        <f>DS15</f>
        <v>0</v>
      </c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30"/>
      <c r="EF16" s="273">
        <f>EF15</f>
        <v>0</v>
      </c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30"/>
      <c r="ES16" s="228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33"/>
    </row>
    <row r="17" spans="1:161" ht="12.75" customHeight="1">
      <c r="A17" s="318" t="s">
        <v>113</v>
      </c>
      <c r="B17" s="318"/>
      <c r="C17" s="318"/>
      <c r="D17" s="318"/>
      <c r="E17" s="318"/>
      <c r="F17" s="318"/>
      <c r="G17" s="318"/>
      <c r="H17" s="356"/>
      <c r="I17" s="361" t="s">
        <v>558</v>
      </c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17" t="s">
        <v>114</v>
      </c>
      <c r="CO17" s="318"/>
      <c r="CP17" s="318"/>
      <c r="CQ17" s="318"/>
      <c r="CR17" s="318"/>
      <c r="CS17" s="318"/>
      <c r="CT17" s="318"/>
      <c r="CU17" s="356"/>
      <c r="CV17" s="359" t="s">
        <v>36</v>
      </c>
      <c r="CW17" s="318"/>
      <c r="CX17" s="318"/>
      <c r="CY17" s="318"/>
      <c r="CZ17" s="318"/>
      <c r="DA17" s="318"/>
      <c r="DB17" s="318"/>
      <c r="DC17" s="318"/>
      <c r="DD17" s="318"/>
      <c r="DE17" s="356"/>
      <c r="DF17" s="228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30"/>
      <c r="DS17" s="228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30"/>
      <c r="EF17" s="228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30"/>
      <c r="ES17" s="228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33"/>
    </row>
    <row r="18" spans="1:161" ht="12.75" customHeight="1">
      <c r="A18" s="318" t="s">
        <v>115</v>
      </c>
      <c r="B18" s="318"/>
      <c r="C18" s="318"/>
      <c r="D18" s="318"/>
      <c r="E18" s="318"/>
      <c r="F18" s="318"/>
      <c r="G18" s="318"/>
      <c r="H18" s="356"/>
      <c r="I18" s="360" t="s">
        <v>559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317" t="s">
        <v>116</v>
      </c>
      <c r="CO18" s="318"/>
      <c r="CP18" s="318"/>
      <c r="CQ18" s="318"/>
      <c r="CR18" s="318"/>
      <c r="CS18" s="318"/>
      <c r="CT18" s="318"/>
      <c r="CU18" s="356"/>
      <c r="CV18" s="359" t="s">
        <v>36</v>
      </c>
      <c r="CW18" s="318"/>
      <c r="CX18" s="318"/>
      <c r="CY18" s="318"/>
      <c r="CZ18" s="318"/>
      <c r="DA18" s="318"/>
      <c r="DB18" s="318"/>
      <c r="DC18" s="318"/>
      <c r="DD18" s="318"/>
      <c r="DE18" s="356"/>
      <c r="DF18" s="228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30"/>
      <c r="DS18" s="228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30"/>
      <c r="EF18" s="228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30"/>
      <c r="ES18" s="228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33"/>
    </row>
    <row r="19" spans="1:161" ht="11.25">
      <c r="A19" s="318" t="s">
        <v>117</v>
      </c>
      <c r="B19" s="318"/>
      <c r="C19" s="318"/>
      <c r="D19" s="318"/>
      <c r="E19" s="318"/>
      <c r="F19" s="318"/>
      <c r="G19" s="318"/>
      <c r="H19" s="356"/>
      <c r="I19" s="360" t="s">
        <v>118</v>
      </c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317" t="s">
        <v>119</v>
      </c>
      <c r="CO19" s="318"/>
      <c r="CP19" s="318"/>
      <c r="CQ19" s="318"/>
      <c r="CR19" s="318"/>
      <c r="CS19" s="318"/>
      <c r="CT19" s="318"/>
      <c r="CU19" s="356"/>
      <c r="CV19" s="359" t="s">
        <v>36</v>
      </c>
      <c r="CW19" s="318"/>
      <c r="CX19" s="318"/>
      <c r="CY19" s="318"/>
      <c r="CZ19" s="318"/>
      <c r="DA19" s="318"/>
      <c r="DB19" s="318"/>
      <c r="DC19" s="318"/>
      <c r="DD19" s="318"/>
      <c r="DE19" s="356"/>
      <c r="DF19" s="228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30"/>
      <c r="DS19" s="228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30"/>
      <c r="EF19" s="228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30"/>
      <c r="ES19" s="228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33"/>
    </row>
    <row r="20" spans="1:161" ht="24" customHeight="1">
      <c r="A20" s="318" t="s">
        <v>120</v>
      </c>
      <c r="B20" s="318"/>
      <c r="C20" s="318"/>
      <c r="D20" s="318"/>
      <c r="E20" s="318"/>
      <c r="F20" s="318"/>
      <c r="G20" s="318"/>
      <c r="H20" s="356"/>
      <c r="I20" s="361" t="s">
        <v>104</v>
      </c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17" t="s">
        <v>121</v>
      </c>
      <c r="CO20" s="318"/>
      <c r="CP20" s="318"/>
      <c r="CQ20" s="318"/>
      <c r="CR20" s="318"/>
      <c r="CS20" s="318"/>
      <c r="CT20" s="318"/>
      <c r="CU20" s="356"/>
      <c r="CV20" s="359" t="s">
        <v>36</v>
      </c>
      <c r="CW20" s="318"/>
      <c r="CX20" s="318"/>
      <c r="CY20" s="318"/>
      <c r="CZ20" s="318"/>
      <c r="DA20" s="318"/>
      <c r="DB20" s="318"/>
      <c r="DC20" s="318"/>
      <c r="DD20" s="318"/>
      <c r="DE20" s="356"/>
      <c r="DF20" s="228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30"/>
      <c r="DS20" s="228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30"/>
      <c r="EF20" s="228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30"/>
      <c r="ES20" s="228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33"/>
    </row>
    <row r="21" spans="1:161" ht="12.75" customHeight="1">
      <c r="A21" s="318" t="s">
        <v>122</v>
      </c>
      <c r="B21" s="318"/>
      <c r="C21" s="318"/>
      <c r="D21" s="318"/>
      <c r="E21" s="318"/>
      <c r="F21" s="318"/>
      <c r="G21" s="318"/>
      <c r="H21" s="356"/>
      <c r="I21" s="361" t="s">
        <v>558</v>
      </c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  <c r="BU21" s="362"/>
      <c r="BV21" s="362"/>
      <c r="BW21" s="362"/>
      <c r="BX21" s="362"/>
      <c r="BY21" s="362"/>
      <c r="BZ21" s="362"/>
      <c r="CA21" s="362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L21" s="362"/>
      <c r="CM21" s="362"/>
      <c r="CN21" s="317" t="s">
        <v>123</v>
      </c>
      <c r="CO21" s="318"/>
      <c r="CP21" s="318"/>
      <c r="CQ21" s="318"/>
      <c r="CR21" s="318"/>
      <c r="CS21" s="318"/>
      <c r="CT21" s="318"/>
      <c r="CU21" s="356"/>
      <c r="CV21" s="359" t="s">
        <v>36</v>
      </c>
      <c r="CW21" s="318"/>
      <c r="CX21" s="318"/>
      <c r="CY21" s="318"/>
      <c r="CZ21" s="318"/>
      <c r="DA21" s="318"/>
      <c r="DB21" s="318"/>
      <c r="DC21" s="318"/>
      <c r="DD21" s="318"/>
      <c r="DE21" s="356"/>
      <c r="DF21" s="228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30"/>
      <c r="DS21" s="228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30"/>
      <c r="EF21" s="228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30"/>
      <c r="ES21" s="228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33"/>
    </row>
    <row r="22" spans="1:161" ht="12" thickBot="1">
      <c r="A22" s="318" t="s">
        <v>124</v>
      </c>
      <c r="B22" s="318"/>
      <c r="C22" s="318"/>
      <c r="D22" s="318"/>
      <c r="E22" s="318"/>
      <c r="F22" s="318"/>
      <c r="G22" s="318"/>
      <c r="H22" s="356"/>
      <c r="I22" s="360" t="s">
        <v>125</v>
      </c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302" t="s">
        <v>126</v>
      </c>
      <c r="CO22" s="303"/>
      <c r="CP22" s="303"/>
      <c r="CQ22" s="303"/>
      <c r="CR22" s="303"/>
      <c r="CS22" s="303"/>
      <c r="CT22" s="303"/>
      <c r="CU22" s="364"/>
      <c r="CV22" s="365" t="s">
        <v>36</v>
      </c>
      <c r="CW22" s="303"/>
      <c r="CX22" s="303"/>
      <c r="CY22" s="303"/>
      <c r="CZ22" s="303"/>
      <c r="DA22" s="303"/>
      <c r="DB22" s="303"/>
      <c r="DC22" s="303"/>
      <c r="DD22" s="303"/>
      <c r="DE22" s="364"/>
      <c r="DF22" s="363">
        <f>'стр.1_4'!BK102+'стр.1_4'!BK103+'стр.1_4'!BK104+'стр.1_4'!BK105+'стр.1_4'!BK106+'стр.1_4'!BK107+'стр.1_4'!BK111+'стр.1_4'!BK113+'стр.1_4'!BK114+'стр.1_4'!BK115+'стр.1_4'!BK116+'стр.1_4'!BK117+'стр.1_4'!BK123+'стр.1_4'!BK124+'стр.1_4'!BK125+'стр.1_4'!BK126+'стр.1_4'!BK127+'стр.1_4'!BK129</f>
        <v>4457705.6</v>
      </c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6"/>
      <c r="DS22" s="363">
        <f>'стр.1_4'!BX102+'стр.1_4'!BX103+'стр.1_4'!BX104+'стр.1_4'!BX105+'стр.1_4'!BX106+'стр.1_4'!BX107+'стр.1_4'!BX111+'стр.1_4'!BX113+'стр.1_4'!BX114+'стр.1_4'!BX115+'стр.1_4'!BX116+'стр.1_4'!BX117+'стр.1_4'!BX123+'стр.1_4'!BX124+'стр.1_4'!BX125+'стр.1_4'!BX126+'стр.1_4'!BX127+'стр.1_4'!BX129</f>
        <v>4447705.6</v>
      </c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6"/>
      <c r="EF22" s="363">
        <f>'стр.1_4'!CK102+'стр.1_4'!CK103+'стр.1_4'!CK104+'стр.1_4'!CK105+'стр.1_4'!CK106+'стр.1_4'!CK107+'стр.1_4'!CK111+'стр.1_4'!CK113+'стр.1_4'!CK114+'стр.1_4'!CK115+'стр.1_4'!CK116+'стр.1_4'!CK117+'стр.1_4'!CK123+'стр.1_4'!CK124+'стр.1_4'!CK125+'стр.1_4'!CK126+'стр.1_4'!CK127+'стр.1_4'!CK129</f>
        <v>4447705.6</v>
      </c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6"/>
      <c r="ES22" s="224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7"/>
    </row>
    <row r="23" spans="1:161" ht="24" customHeight="1">
      <c r="A23" s="318" t="s">
        <v>127</v>
      </c>
      <c r="B23" s="318"/>
      <c r="C23" s="318"/>
      <c r="D23" s="318"/>
      <c r="E23" s="318"/>
      <c r="F23" s="318"/>
      <c r="G23" s="318"/>
      <c r="H23" s="356"/>
      <c r="I23" s="361" t="s">
        <v>104</v>
      </c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L23" s="362"/>
      <c r="CM23" s="362"/>
      <c r="CN23" s="322" t="s">
        <v>128</v>
      </c>
      <c r="CO23" s="323"/>
      <c r="CP23" s="323"/>
      <c r="CQ23" s="323"/>
      <c r="CR23" s="323"/>
      <c r="CS23" s="323"/>
      <c r="CT23" s="323"/>
      <c r="CU23" s="355"/>
      <c r="CV23" s="354" t="s">
        <v>36</v>
      </c>
      <c r="CW23" s="323"/>
      <c r="CX23" s="323"/>
      <c r="CY23" s="323"/>
      <c r="CZ23" s="323"/>
      <c r="DA23" s="323"/>
      <c r="DB23" s="323"/>
      <c r="DC23" s="323"/>
      <c r="DD23" s="323"/>
      <c r="DE23" s="355"/>
      <c r="DF23" s="288">
        <f>DF22</f>
        <v>4457705.6</v>
      </c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346"/>
      <c r="DS23" s="288">
        <f>DS22</f>
        <v>4447705.6</v>
      </c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346"/>
      <c r="EF23" s="288">
        <f>EF22</f>
        <v>4447705.6</v>
      </c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346"/>
      <c r="ES23" s="279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1"/>
    </row>
    <row r="24" spans="1:161" ht="11.25">
      <c r="A24" s="318" t="s">
        <v>129</v>
      </c>
      <c r="B24" s="318"/>
      <c r="C24" s="318"/>
      <c r="D24" s="318"/>
      <c r="E24" s="318"/>
      <c r="F24" s="318"/>
      <c r="G24" s="318"/>
      <c r="H24" s="356"/>
      <c r="I24" s="361" t="s">
        <v>130</v>
      </c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17" t="s">
        <v>131</v>
      </c>
      <c r="CO24" s="318"/>
      <c r="CP24" s="318"/>
      <c r="CQ24" s="318"/>
      <c r="CR24" s="318"/>
      <c r="CS24" s="318"/>
      <c r="CT24" s="318"/>
      <c r="CU24" s="356"/>
      <c r="CV24" s="359" t="s">
        <v>36</v>
      </c>
      <c r="CW24" s="318"/>
      <c r="CX24" s="318"/>
      <c r="CY24" s="318"/>
      <c r="CZ24" s="318"/>
      <c r="DA24" s="318"/>
      <c r="DB24" s="318"/>
      <c r="DC24" s="318"/>
      <c r="DD24" s="318"/>
      <c r="DE24" s="356"/>
      <c r="DF24" s="228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30"/>
      <c r="DS24" s="228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30"/>
      <c r="EF24" s="228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30"/>
      <c r="ES24" s="228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33"/>
    </row>
    <row r="25" spans="1:161" ht="24" customHeight="1">
      <c r="A25" s="318" t="s">
        <v>10</v>
      </c>
      <c r="B25" s="318"/>
      <c r="C25" s="318"/>
      <c r="D25" s="318"/>
      <c r="E25" s="318"/>
      <c r="F25" s="318"/>
      <c r="G25" s="318"/>
      <c r="H25" s="356"/>
      <c r="I25" s="366" t="s">
        <v>560</v>
      </c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317" t="s">
        <v>132</v>
      </c>
      <c r="CO25" s="318"/>
      <c r="CP25" s="318"/>
      <c r="CQ25" s="318"/>
      <c r="CR25" s="318"/>
      <c r="CS25" s="318"/>
      <c r="CT25" s="318"/>
      <c r="CU25" s="356"/>
      <c r="CV25" s="359" t="s">
        <v>36</v>
      </c>
      <c r="CW25" s="318"/>
      <c r="CX25" s="318"/>
      <c r="CY25" s="318"/>
      <c r="CZ25" s="318"/>
      <c r="DA25" s="318"/>
      <c r="DB25" s="318"/>
      <c r="DC25" s="318"/>
      <c r="DD25" s="318"/>
      <c r="DE25" s="356"/>
      <c r="DF25" s="273">
        <f>DF22+DF15+DF12</f>
        <v>6763392.409999999</v>
      </c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30"/>
      <c r="DS25" s="273">
        <f>DS22+DS15+DS12</f>
        <v>6310377.6899999995</v>
      </c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30"/>
      <c r="EF25" s="273">
        <f>EF22+EF15+EF12</f>
        <v>6369210.83</v>
      </c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30"/>
      <c r="ES25" s="228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33"/>
    </row>
    <row r="26" spans="1:161" ht="11.25">
      <c r="A26" s="377" t="s">
        <v>676</v>
      </c>
      <c r="B26" s="377"/>
      <c r="C26" s="377"/>
      <c r="D26" s="377"/>
      <c r="E26" s="377"/>
      <c r="F26" s="377"/>
      <c r="G26" s="377"/>
      <c r="H26" s="378"/>
      <c r="I26" s="380" t="s">
        <v>133</v>
      </c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2"/>
      <c r="CN26" s="383" t="s">
        <v>134</v>
      </c>
      <c r="CO26" s="377"/>
      <c r="CP26" s="377"/>
      <c r="CQ26" s="377"/>
      <c r="CR26" s="377"/>
      <c r="CS26" s="377"/>
      <c r="CT26" s="377"/>
      <c r="CU26" s="378"/>
      <c r="CV26" s="385"/>
      <c r="CW26" s="377"/>
      <c r="CX26" s="377"/>
      <c r="CY26" s="377"/>
      <c r="CZ26" s="377"/>
      <c r="DA26" s="377"/>
      <c r="DB26" s="377"/>
      <c r="DC26" s="377"/>
      <c r="DD26" s="377"/>
      <c r="DE26" s="378"/>
      <c r="DF26" s="367">
        <f>DF22+DF15+DF12</f>
        <v>6763392.409999999</v>
      </c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9"/>
      <c r="DS26" s="367">
        <f>DS22+DS15+DS12</f>
        <v>6310377.6899999995</v>
      </c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9"/>
      <c r="EF26" s="367">
        <f>EF22+EF15+EF12</f>
        <v>6369210.83</v>
      </c>
      <c r="EG26" s="368"/>
      <c r="EH26" s="368"/>
      <c r="EI26" s="368"/>
      <c r="EJ26" s="368"/>
      <c r="EK26" s="368"/>
      <c r="EL26" s="368"/>
      <c r="EM26" s="368"/>
      <c r="EN26" s="368"/>
      <c r="EO26" s="368"/>
      <c r="EP26" s="368"/>
      <c r="EQ26" s="368"/>
      <c r="ER26" s="369"/>
      <c r="ES26" s="373"/>
      <c r="ET26" s="368"/>
      <c r="EU26" s="368"/>
      <c r="EV26" s="368"/>
      <c r="EW26" s="368"/>
      <c r="EX26" s="368"/>
      <c r="EY26" s="368"/>
      <c r="EZ26" s="368"/>
      <c r="FA26" s="368"/>
      <c r="FB26" s="368"/>
      <c r="FC26" s="368"/>
      <c r="FD26" s="368"/>
      <c r="FE26" s="389"/>
    </row>
    <row r="27" spans="1:161" ht="11.25">
      <c r="A27" s="297"/>
      <c r="B27" s="297"/>
      <c r="C27" s="297"/>
      <c r="D27" s="297"/>
      <c r="E27" s="297"/>
      <c r="F27" s="297"/>
      <c r="G27" s="297"/>
      <c r="H27" s="379"/>
      <c r="I27" s="387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4"/>
      <c r="CO27" s="297"/>
      <c r="CP27" s="297"/>
      <c r="CQ27" s="297"/>
      <c r="CR27" s="297"/>
      <c r="CS27" s="297"/>
      <c r="CT27" s="297"/>
      <c r="CU27" s="379"/>
      <c r="CV27" s="386"/>
      <c r="CW27" s="297"/>
      <c r="CX27" s="297"/>
      <c r="CY27" s="297"/>
      <c r="CZ27" s="297"/>
      <c r="DA27" s="297"/>
      <c r="DB27" s="297"/>
      <c r="DC27" s="297"/>
      <c r="DD27" s="297"/>
      <c r="DE27" s="379"/>
      <c r="DF27" s="370"/>
      <c r="DG27" s="371"/>
      <c r="DH27" s="371"/>
      <c r="DI27" s="371"/>
      <c r="DJ27" s="371"/>
      <c r="DK27" s="371"/>
      <c r="DL27" s="371"/>
      <c r="DM27" s="371"/>
      <c r="DN27" s="371"/>
      <c r="DO27" s="371"/>
      <c r="DP27" s="371"/>
      <c r="DQ27" s="371"/>
      <c r="DR27" s="372"/>
      <c r="DS27" s="370"/>
      <c r="DT27" s="371"/>
      <c r="DU27" s="371"/>
      <c r="DV27" s="371"/>
      <c r="DW27" s="371"/>
      <c r="DX27" s="371"/>
      <c r="DY27" s="371"/>
      <c r="DZ27" s="371"/>
      <c r="EA27" s="371"/>
      <c r="EB27" s="371"/>
      <c r="EC27" s="371"/>
      <c r="ED27" s="371"/>
      <c r="EE27" s="372"/>
      <c r="EF27" s="370"/>
      <c r="EG27" s="371"/>
      <c r="EH27" s="371"/>
      <c r="EI27" s="371"/>
      <c r="EJ27" s="371"/>
      <c r="EK27" s="371"/>
      <c r="EL27" s="371"/>
      <c r="EM27" s="371"/>
      <c r="EN27" s="371"/>
      <c r="EO27" s="371"/>
      <c r="EP27" s="371"/>
      <c r="EQ27" s="371"/>
      <c r="ER27" s="372"/>
      <c r="ES27" s="370"/>
      <c r="ET27" s="371"/>
      <c r="EU27" s="371"/>
      <c r="EV27" s="371"/>
      <c r="EW27" s="371"/>
      <c r="EX27" s="371"/>
      <c r="EY27" s="371"/>
      <c r="EZ27" s="371"/>
      <c r="FA27" s="371"/>
      <c r="FB27" s="371"/>
      <c r="FC27" s="371"/>
      <c r="FD27" s="371"/>
      <c r="FE27" s="390"/>
    </row>
    <row r="28" spans="1:161" ht="24" customHeight="1">
      <c r="A28" s="318" t="s">
        <v>11</v>
      </c>
      <c r="B28" s="318"/>
      <c r="C28" s="318"/>
      <c r="D28" s="318"/>
      <c r="E28" s="318"/>
      <c r="F28" s="318"/>
      <c r="G28" s="318"/>
      <c r="H28" s="356"/>
      <c r="I28" s="366" t="s">
        <v>135</v>
      </c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317" t="s">
        <v>136</v>
      </c>
      <c r="CO28" s="318"/>
      <c r="CP28" s="318"/>
      <c r="CQ28" s="318"/>
      <c r="CR28" s="318"/>
      <c r="CS28" s="318"/>
      <c r="CT28" s="318"/>
      <c r="CU28" s="356"/>
      <c r="CV28" s="359" t="s">
        <v>36</v>
      </c>
      <c r="CW28" s="318"/>
      <c r="CX28" s="318"/>
      <c r="CY28" s="318"/>
      <c r="CZ28" s="318"/>
      <c r="DA28" s="318"/>
      <c r="DB28" s="318"/>
      <c r="DC28" s="318"/>
      <c r="DD28" s="318"/>
      <c r="DE28" s="356"/>
      <c r="DF28" s="228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30"/>
      <c r="DS28" s="228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30"/>
      <c r="EF28" s="228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30"/>
      <c r="ES28" s="228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33"/>
    </row>
    <row r="29" spans="1:161" ht="11.25">
      <c r="A29" s="377"/>
      <c r="B29" s="377"/>
      <c r="C29" s="377"/>
      <c r="D29" s="377"/>
      <c r="E29" s="377"/>
      <c r="F29" s="377"/>
      <c r="G29" s="377"/>
      <c r="H29" s="378"/>
      <c r="I29" s="380" t="s">
        <v>133</v>
      </c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2"/>
      <c r="CN29" s="383" t="s">
        <v>137</v>
      </c>
      <c r="CO29" s="377"/>
      <c r="CP29" s="377"/>
      <c r="CQ29" s="377"/>
      <c r="CR29" s="377"/>
      <c r="CS29" s="377"/>
      <c r="CT29" s="377"/>
      <c r="CU29" s="378"/>
      <c r="CV29" s="385"/>
      <c r="CW29" s="377"/>
      <c r="CX29" s="377"/>
      <c r="CY29" s="377"/>
      <c r="CZ29" s="377"/>
      <c r="DA29" s="377"/>
      <c r="DB29" s="377"/>
      <c r="DC29" s="377"/>
      <c r="DD29" s="377"/>
      <c r="DE29" s="378"/>
      <c r="DF29" s="373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9"/>
      <c r="DS29" s="373"/>
      <c r="DT29" s="368"/>
      <c r="DU29" s="368"/>
      <c r="DV29" s="368"/>
      <c r="DW29" s="368"/>
      <c r="DX29" s="368"/>
      <c r="DY29" s="368"/>
      <c r="DZ29" s="368"/>
      <c r="EA29" s="368"/>
      <c r="EB29" s="368"/>
      <c r="EC29" s="368"/>
      <c r="ED29" s="368"/>
      <c r="EE29" s="369"/>
      <c r="EF29" s="373"/>
      <c r="EG29" s="368"/>
      <c r="EH29" s="368"/>
      <c r="EI29" s="368"/>
      <c r="EJ29" s="368"/>
      <c r="EK29" s="368"/>
      <c r="EL29" s="368"/>
      <c r="EM29" s="368"/>
      <c r="EN29" s="368"/>
      <c r="EO29" s="368"/>
      <c r="EP29" s="368"/>
      <c r="EQ29" s="368"/>
      <c r="ER29" s="369"/>
      <c r="ES29" s="373"/>
      <c r="ET29" s="368"/>
      <c r="EU29" s="368"/>
      <c r="EV29" s="368"/>
      <c r="EW29" s="368"/>
      <c r="EX29" s="368"/>
      <c r="EY29" s="368"/>
      <c r="EZ29" s="368"/>
      <c r="FA29" s="368"/>
      <c r="FB29" s="368"/>
      <c r="FC29" s="368"/>
      <c r="FD29" s="368"/>
      <c r="FE29" s="389"/>
    </row>
    <row r="30" spans="1:161" ht="12" thickBot="1">
      <c r="A30" s="297"/>
      <c r="B30" s="297"/>
      <c r="C30" s="297"/>
      <c r="D30" s="297"/>
      <c r="E30" s="297"/>
      <c r="F30" s="297"/>
      <c r="G30" s="297"/>
      <c r="H30" s="379"/>
      <c r="I30" s="387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91"/>
      <c r="CO30" s="392"/>
      <c r="CP30" s="392"/>
      <c r="CQ30" s="392"/>
      <c r="CR30" s="392"/>
      <c r="CS30" s="392"/>
      <c r="CT30" s="392"/>
      <c r="CU30" s="393"/>
      <c r="CV30" s="394"/>
      <c r="CW30" s="392"/>
      <c r="CX30" s="392"/>
      <c r="CY30" s="392"/>
      <c r="CZ30" s="392"/>
      <c r="DA30" s="392"/>
      <c r="DB30" s="392"/>
      <c r="DC30" s="392"/>
      <c r="DD30" s="392"/>
      <c r="DE30" s="393"/>
      <c r="DF30" s="374"/>
      <c r="DG30" s="375"/>
      <c r="DH30" s="375"/>
      <c r="DI30" s="375"/>
      <c r="DJ30" s="375"/>
      <c r="DK30" s="375"/>
      <c r="DL30" s="375"/>
      <c r="DM30" s="375"/>
      <c r="DN30" s="375"/>
      <c r="DO30" s="375"/>
      <c r="DP30" s="375"/>
      <c r="DQ30" s="375"/>
      <c r="DR30" s="376"/>
      <c r="DS30" s="374"/>
      <c r="DT30" s="375"/>
      <c r="DU30" s="375"/>
      <c r="DV30" s="375"/>
      <c r="DW30" s="375"/>
      <c r="DX30" s="375"/>
      <c r="DY30" s="375"/>
      <c r="DZ30" s="375"/>
      <c r="EA30" s="375"/>
      <c r="EB30" s="375"/>
      <c r="EC30" s="375"/>
      <c r="ED30" s="375"/>
      <c r="EE30" s="376"/>
      <c r="EF30" s="374"/>
      <c r="EG30" s="375"/>
      <c r="EH30" s="375"/>
      <c r="EI30" s="375"/>
      <c r="EJ30" s="375"/>
      <c r="EK30" s="375"/>
      <c r="EL30" s="375"/>
      <c r="EM30" s="375"/>
      <c r="EN30" s="375"/>
      <c r="EO30" s="375"/>
      <c r="EP30" s="375"/>
      <c r="EQ30" s="375"/>
      <c r="ER30" s="376"/>
      <c r="ES30" s="374"/>
      <c r="ET30" s="375"/>
      <c r="EU30" s="375"/>
      <c r="EV30" s="375"/>
      <c r="EW30" s="375"/>
      <c r="EX30" s="375"/>
      <c r="EY30" s="375"/>
      <c r="EZ30" s="375"/>
      <c r="FA30" s="375"/>
      <c r="FB30" s="375"/>
      <c r="FC30" s="375"/>
      <c r="FD30" s="375"/>
      <c r="FE30" s="395"/>
    </row>
    <row r="32" ht="11.25">
      <c r="I32" s="1" t="s">
        <v>138</v>
      </c>
    </row>
    <row r="33" spans="9:96" ht="11.25">
      <c r="I33" s="1" t="s">
        <v>139</v>
      </c>
      <c r="AQ33" s="371" t="s">
        <v>677</v>
      </c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K33" s="371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Y33" s="371" t="s">
        <v>580</v>
      </c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</row>
    <row r="34" spans="43:96" s="4" customFormat="1" ht="8.25">
      <c r="AQ34" s="325" t="s">
        <v>140</v>
      </c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K34" s="325" t="s">
        <v>17</v>
      </c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Y34" s="325" t="s">
        <v>18</v>
      </c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141</v>
      </c>
      <c r="AM36" s="371" t="s">
        <v>635</v>
      </c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G36" s="371" t="s">
        <v>591</v>
      </c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CA36" s="297" t="s">
        <v>636</v>
      </c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</row>
    <row r="37" spans="39:96" s="4" customFormat="1" ht="8.25">
      <c r="AM37" s="325" t="s">
        <v>140</v>
      </c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G37" s="325" t="s">
        <v>142</v>
      </c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CA37" s="325" t="s">
        <v>143</v>
      </c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321" t="s">
        <v>19</v>
      </c>
      <c r="J39" s="321"/>
      <c r="K39" s="297" t="s">
        <v>678</v>
      </c>
      <c r="L39" s="297"/>
      <c r="M39" s="297"/>
      <c r="N39" s="298" t="s">
        <v>19</v>
      </c>
      <c r="O39" s="298"/>
      <c r="Q39" s="297" t="s">
        <v>679</v>
      </c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321">
        <v>20</v>
      </c>
      <c r="AG39" s="321"/>
      <c r="AH39" s="321"/>
      <c r="AI39" s="396" t="s">
        <v>581</v>
      </c>
      <c r="AJ39" s="396"/>
      <c r="AK39" s="396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144</v>
      </c>
      <c r="CM42" s="14"/>
    </row>
    <row r="43" spans="1:91" ht="11.25">
      <c r="A43" s="397" t="s">
        <v>262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/>
      <c r="BL43" s="371"/>
      <c r="BM43" s="371"/>
      <c r="BN43" s="371"/>
      <c r="BO43" s="371"/>
      <c r="BP43" s="371"/>
      <c r="BQ43" s="371"/>
      <c r="BR43" s="371"/>
      <c r="BS43" s="371"/>
      <c r="BT43" s="371"/>
      <c r="BU43" s="371"/>
      <c r="BV43" s="371"/>
      <c r="BW43" s="371"/>
      <c r="BX43" s="371"/>
      <c r="BY43" s="371"/>
      <c r="BZ43" s="371"/>
      <c r="CA43" s="371"/>
      <c r="CB43" s="371"/>
      <c r="CC43" s="371"/>
      <c r="CD43" s="371"/>
      <c r="CE43" s="371"/>
      <c r="CF43" s="371"/>
      <c r="CG43" s="371"/>
      <c r="CH43" s="371"/>
      <c r="CI43" s="371"/>
      <c r="CJ43" s="371"/>
      <c r="CK43" s="371"/>
      <c r="CL43" s="371"/>
      <c r="CM43" s="398"/>
    </row>
    <row r="44" spans="1:91" s="4" customFormat="1" ht="8.25">
      <c r="A44" s="399" t="s">
        <v>145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400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397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AH46" s="371" t="s">
        <v>653</v>
      </c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71"/>
      <c r="BR46" s="371"/>
      <c r="BS46" s="371"/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1"/>
      <c r="CE46" s="371"/>
      <c r="CF46" s="371"/>
      <c r="CG46" s="371"/>
      <c r="CH46" s="371"/>
      <c r="CI46" s="371"/>
      <c r="CJ46" s="371"/>
      <c r="CK46" s="371"/>
      <c r="CL46" s="371"/>
      <c r="CM46" s="398"/>
    </row>
    <row r="47" spans="1:91" s="4" customFormat="1" ht="8.25">
      <c r="A47" s="399" t="s">
        <v>17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AH47" s="325" t="s">
        <v>18</v>
      </c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400"/>
    </row>
    <row r="48" spans="1:91" ht="11.25">
      <c r="A48" s="13"/>
      <c r="CM48" s="14"/>
    </row>
    <row r="49" spans="1:91" ht="11.25">
      <c r="A49" s="401" t="s">
        <v>19</v>
      </c>
      <c r="B49" s="321"/>
      <c r="C49" s="297" t="s">
        <v>678</v>
      </c>
      <c r="D49" s="297"/>
      <c r="E49" s="297"/>
      <c r="F49" s="298" t="s">
        <v>19</v>
      </c>
      <c r="G49" s="298"/>
      <c r="I49" s="297" t="s">
        <v>679</v>
      </c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321">
        <v>20</v>
      </c>
      <c r="Y49" s="321"/>
      <c r="Z49" s="321"/>
      <c r="AA49" s="396" t="s">
        <v>581</v>
      </c>
      <c r="AB49" s="396"/>
      <c r="AC49" s="396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0"/>
  <sheetViews>
    <sheetView view="pageBreakPreview" zoomScaleSheetLayoutView="100" zoomScalePageLayoutView="0" workbookViewId="0" topLeftCell="A1">
      <selection activeCell="DP38" sqref="DP38:EM38"/>
    </sheetView>
  </sheetViews>
  <sheetFormatPr defaultColWidth="0.875" defaultRowHeight="12" customHeight="1"/>
  <cols>
    <col min="1" max="38" width="0.875" style="33" customWidth="1"/>
    <col min="39" max="39" width="1.875" style="33" customWidth="1"/>
    <col min="40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426" t="s">
        <v>146</v>
      </c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6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6"/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26"/>
      <c r="DZ3" s="426"/>
      <c r="EA3" s="426"/>
      <c r="EB3" s="426"/>
      <c r="EC3" s="426"/>
      <c r="ED3" s="426"/>
      <c r="EE3" s="426"/>
      <c r="EF3" s="426"/>
      <c r="EG3" s="426"/>
      <c r="EH3" s="426"/>
      <c r="EI3" s="426"/>
      <c r="EJ3" s="426"/>
      <c r="EK3" s="426"/>
      <c r="EL3" s="426"/>
      <c r="EM3" s="426"/>
      <c r="EN3" s="426"/>
      <c r="EO3" s="426"/>
      <c r="EP3" s="426"/>
      <c r="EQ3" s="426"/>
      <c r="ER3" s="426"/>
      <c r="ES3" s="426"/>
      <c r="ET3" s="426"/>
      <c r="EU3" s="426"/>
      <c r="EV3" s="426"/>
      <c r="EW3" s="426"/>
      <c r="EX3" s="426"/>
      <c r="EY3" s="426"/>
      <c r="EZ3" s="426"/>
      <c r="FA3" s="426"/>
      <c r="FB3" s="426"/>
      <c r="FC3" s="426"/>
      <c r="FD3" s="426"/>
      <c r="FE3" s="426"/>
      <c r="FF3" s="426"/>
      <c r="FG3" s="426"/>
      <c r="FH3" s="426"/>
      <c r="FI3" s="426"/>
      <c r="FJ3" s="426"/>
      <c r="FK3" s="426"/>
    </row>
    <row r="4" spans="68:167" s="23" customFormat="1" ht="10.5" customHeight="1">
      <c r="BP4" s="431" t="s">
        <v>263</v>
      </c>
      <c r="BQ4" s="431"/>
      <c r="BR4" s="431"/>
      <c r="BS4" s="431"/>
      <c r="BT4" s="431"/>
      <c r="BU4" s="431"/>
      <c r="BV4" s="431"/>
      <c r="BW4" s="431"/>
      <c r="BX4" s="431"/>
      <c r="BY4" s="431"/>
      <c r="BZ4" s="431"/>
      <c r="CA4" s="431"/>
      <c r="CB4" s="431"/>
      <c r="CC4" s="431"/>
      <c r="CD4" s="431"/>
      <c r="CE4" s="431"/>
      <c r="CF4" s="431"/>
      <c r="CG4" s="431"/>
      <c r="CH4" s="431"/>
      <c r="CI4" s="431"/>
      <c r="CJ4" s="431"/>
      <c r="CK4" s="431"/>
      <c r="CL4" s="431"/>
      <c r="CM4" s="431"/>
      <c r="CN4" s="431"/>
      <c r="CO4" s="431"/>
      <c r="CP4" s="431"/>
      <c r="CQ4" s="431"/>
      <c r="CR4" s="431"/>
      <c r="CS4" s="431"/>
      <c r="CT4" s="431"/>
      <c r="CU4" s="431"/>
      <c r="CV4" s="431"/>
      <c r="CW4" s="431"/>
      <c r="CX4" s="431"/>
      <c r="CY4" s="431"/>
      <c r="CZ4" s="431"/>
      <c r="DA4" s="431"/>
      <c r="DB4" s="431"/>
      <c r="DC4" s="431"/>
      <c r="DD4" s="431"/>
      <c r="DE4" s="431"/>
      <c r="DF4" s="431"/>
      <c r="DG4" s="431"/>
      <c r="DH4" s="431"/>
      <c r="DI4" s="431"/>
      <c r="DJ4" s="431"/>
      <c r="DK4" s="431"/>
      <c r="DL4" s="431"/>
      <c r="DM4" s="431"/>
      <c r="DN4" s="431"/>
      <c r="DO4" s="431"/>
      <c r="DP4" s="431"/>
      <c r="DQ4" s="431"/>
      <c r="DR4" s="431"/>
      <c r="DS4" s="431"/>
      <c r="DT4" s="431"/>
      <c r="DU4" s="431"/>
      <c r="DV4" s="431"/>
      <c r="DW4" s="431"/>
      <c r="DX4" s="431"/>
      <c r="DY4" s="431"/>
      <c r="DZ4" s="431"/>
      <c r="EA4" s="431"/>
      <c r="EB4" s="431"/>
      <c r="EC4" s="431"/>
      <c r="ED4" s="431"/>
      <c r="EE4" s="431"/>
      <c r="EF4" s="431"/>
      <c r="EG4" s="431"/>
      <c r="EH4" s="431"/>
      <c r="EI4" s="431"/>
      <c r="EJ4" s="431"/>
      <c r="EK4" s="431"/>
      <c r="EL4" s="431"/>
      <c r="EM4" s="431"/>
      <c r="EN4" s="431"/>
      <c r="EO4" s="431"/>
      <c r="EP4" s="431"/>
      <c r="EQ4" s="431"/>
      <c r="ER4" s="431"/>
      <c r="ES4" s="431"/>
      <c r="ET4" s="431"/>
      <c r="EU4" s="431"/>
      <c r="EV4" s="431"/>
      <c r="EW4" s="431"/>
      <c r="EX4" s="431"/>
      <c r="EY4" s="431"/>
      <c r="EZ4" s="431"/>
      <c r="FA4" s="431"/>
      <c r="FB4" s="431"/>
      <c r="FC4" s="431"/>
      <c r="FD4" s="431"/>
      <c r="FE4" s="431"/>
      <c r="FF4" s="431"/>
      <c r="FG4" s="431"/>
      <c r="FH4" s="431"/>
      <c r="FI4" s="431"/>
      <c r="FJ4" s="431"/>
      <c r="FK4" s="431"/>
    </row>
    <row r="5" spans="68:167" s="22" customFormat="1" ht="9.75" customHeight="1">
      <c r="BP5" s="491" t="s">
        <v>218</v>
      </c>
      <c r="BQ5" s="491"/>
      <c r="BR5" s="491"/>
      <c r="BS5" s="491"/>
      <c r="BT5" s="491"/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/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  <c r="CV5" s="491"/>
      <c r="CW5" s="491"/>
      <c r="CX5" s="491"/>
      <c r="CY5" s="491"/>
      <c r="CZ5" s="491"/>
      <c r="DA5" s="491"/>
      <c r="DB5" s="491"/>
      <c r="DC5" s="491"/>
      <c r="DD5" s="491"/>
      <c r="DE5" s="491"/>
      <c r="DF5" s="491"/>
      <c r="DG5" s="491"/>
      <c r="DH5" s="491"/>
      <c r="DI5" s="491"/>
      <c r="DJ5" s="491"/>
      <c r="DK5" s="491"/>
      <c r="DL5" s="491"/>
      <c r="DM5" s="491"/>
      <c r="DN5" s="491"/>
      <c r="DO5" s="491"/>
      <c r="DP5" s="491"/>
      <c r="DQ5" s="491"/>
      <c r="DR5" s="491"/>
      <c r="DS5" s="491"/>
      <c r="DT5" s="491"/>
      <c r="DU5" s="491"/>
      <c r="DV5" s="491"/>
      <c r="DW5" s="491"/>
      <c r="DX5" s="491"/>
      <c r="DY5" s="491"/>
      <c r="DZ5" s="491"/>
      <c r="EA5" s="491"/>
      <c r="EB5" s="491"/>
      <c r="EC5" s="491"/>
      <c r="ED5" s="491"/>
      <c r="EE5" s="491"/>
      <c r="EF5" s="491"/>
      <c r="EG5" s="491"/>
      <c r="EH5" s="491"/>
      <c r="EI5" s="491"/>
      <c r="EJ5" s="491"/>
      <c r="EK5" s="491"/>
      <c r="EL5" s="491"/>
      <c r="EM5" s="491"/>
      <c r="EN5" s="491"/>
      <c r="EO5" s="491"/>
      <c r="EP5" s="491"/>
      <c r="EQ5" s="491"/>
      <c r="ER5" s="491"/>
      <c r="ES5" s="491"/>
      <c r="ET5" s="491"/>
      <c r="EU5" s="491"/>
      <c r="EV5" s="491"/>
      <c r="EW5" s="491"/>
      <c r="EX5" s="491"/>
      <c r="EY5" s="491"/>
      <c r="EZ5" s="491"/>
      <c r="FA5" s="491"/>
      <c r="FB5" s="491"/>
      <c r="FC5" s="491"/>
      <c r="FD5" s="491"/>
      <c r="FE5" s="491"/>
      <c r="FF5" s="491"/>
      <c r="FG5" s="491"/>
      <c r="FH5" s="491"/>
      <c r="FI5" s="491"/>
      <c r="FJ5" s="491"/>
      <c r="FK5" s="491"/>
    </row>
    <row r="6" spans="68:167" s="23" customFormat="1" ht="10.5" customHeight="1"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25"/>
      <c r="CM6" s="25"/>
      <c r="DT6" s="25"/>
      <c r="DU6" s="25"/>
      <c r="DV6" s="25"/>
      <c r="DW6" s="25"/>
      <c r="DX6" s="25"/>
      <c r="DY6" s="431" t="s">
        <v>621</v>
      </c>
      <c r="DZ6" s="431"/>
      <c r="EA6" s="431"/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1"/>
      <c r="ER6" s="431"/>
      <c r="ES6" s="431"/>
      <c r="ET6" s="431"/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</row>
    <row r="7" spans="68:167" s="22" customFormat="1" ht="9.75" customHeight="1">
      <c r="BP7" s="435" t="s">
        <v>17</v>
      </c>
      <c r="BQ7" s="435"/>
      <c r="BR7" s="435"/>
      <c r="BS7" s="435"/>
      <c r="BT7" s="435"/>
      <c r="BU7" s="435"/>
      <c r="BV7" s="435"/>
      <c r="BW7" s="435"/>
      <c r="BX7" s="435"/>
      <c r="BY7" s="435"/>
      <c r="BZ7" s="435"/>
      <c r="CA7" s="435"/>
      <c r="CB7" s="435"/>
      <c r="CC7" s="435"/>
      <c r="CD7" s="435"/>
      <c r="CE7" s="435"/>
      <c r="CF7" s="435"/>
      <c r="CG7" s="435"/>
      <c r="CH7" s="435"/>
      <c r="CI7" s="435"/>
      <c r="CJ7" s="435"/>
      <c r="CK7" s="435"/>
      <c r="CL7" s="51"/>
      <c r="CM7" s="51"/>
      <c r="DY7" s="491" t="s">
        <v>18</v>
      </c>
      <c r="DZ7" s="491"/>
      <c r="EA7" s="491"/>
      <c r="EB7" s="491"/>
      <c r="EC7" s="491"/>
      <c r="ED7" s="491"/>
      <c r="EE7" s="491"/>
      <c r="EF7" s="491"/>
      <c r="EG7" s="491"/>
      <c r="EH7" s="491"/>
      <c r="EI7" s="491"/>
      <c r="EJ7" s="491"/>
      <c r="EK7" s="491"/>
      <c r="EL7" s="491"/>
      <c r="EM7" s="491"/>
      <c r="EN7" s="491"/>
      <c r="EO7" s="491"/>
      <c r="EP7" s="491"/>
      <c r="EQ7" s="491"/>
      <c r="ER7" s="491"/>
      <c r="ES7" s="491"/>
      <c r="ET7" s="491"/>
      <c r="EU7" s="491"/>
      <c r="EV7" s="491"/>
      <c r="EW7" s="491"/>
      <c r="EX7" s="491"/>
      <c r="EY7" s="491"/>
      <c r="EZ7" s="491"/>
      <c r="FA7" s="491"/>
      <c r="FB7" s="491"/>
      <c r="FC7" s="491"/>
      <c r="FD7" s="491"/>
      <c r="FE7" s="491"/>
      <c r="FF7" s="491"/>
      <c r="FG7" s="491"/>
      <c r="FH7" s="491"/>
      <c r="FI7" s="491"/>
      <c r="FJ7" s="491"/>
      <c r="FK7" s="491"/>
    </row>
    <row r="8" spans="68:167" s="23" customFormat="1" ht="10.5" customHeight="1">
      <c r="BP8" s="24" t="s">
        <v>19</v>
      </c>
      <c r="BQ8" s="465" t="s">
        <v>678</v>
      </c>
      <c r="BR8" s="465"/>
      <c r="BS8" s="465"/>
      <c r="BT8" s="465"/>
      <c r="BU8" s="465"/>
      <c r="BV8" s="489" t="s">
        <v>19</v>
      </c>
      <c r="BW8" s="489"/>
      <c r="BX8" s="465" t="s">
        <v>679</v>
      </c>
      <c r="BY8" s="465"/>
      <c r="BZ8" s="465"/>
      <c r="CA8" s="465"/>
      <c r="CB8" s="465"/>
      <c r="CC8" s="465"/>
      <c r="CD8" s="465"/>
      <c r="CE8" s="465"/>
      <c r="CF8" s="465"/>
      <c r="CG8" s="465"/>
      <c r="CH8" s="4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  <c r="CT8" s="465"/>
      <c r="CU8" s="490">
        <v>20</v>
      </c>
      <c r="CV8" s="490"/>
      <c r="CW8" s="490"/>
      <c r="CX8" s="490"/>
      <c r="CY8" s="428" t="s">
        <v>581</v>
      </c>
      <c r="CZ8" s="428"/>
      <c r="DA8" s="428"/>
      <c r="DB8" s="489" t="s">
        <v>3</v>
      </c>
      <c r="DC8" s="489"/>
      <c r="DD8" s="489"/>
      <c r="FK8" s="24"/>
    </row>
    <row r="9" spans="2:154" s="27" customFormat="1" ht="15" customHeight="1">
      <c r="B9" s="481" t="s">
        <v>219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549</v>
      </c>
      <c r="EJ10" s="482"/>
      <c r="EK10" s="482"/>
      <c r="EL10" s="482"/>
      <c r="EM10" s="482"/>
      <c r="EN10" s="29" t="s">
        <v>220</v>
      </c>
      <c r="EO10" s="29"/>
      <c r="EP10" s="29"/>
      <c r="EQ10" s="29"/>
      <c r="EZ10" s="483" t="s">
        <v>221</v>
      </c>
      <c r="FA10" s="484"/>
      <c r="FB10" s="484"/>
      <c r="FC10" s="484"/>
      <c r="FD10" s="484"/>
      <c r="FE10" s="484"/>
      <c r="FF10" s="484"/>
      <c r="FG10" s="484"/>
      <c r="FH10" s="484"/>
      <c r="FI10" s="484"/>
      <c r="FJ10" s="484"/>
      <c r="FK10" s="485"/>
    </row>
    <row r="11" spans="132:167" s="23" customFormat="1" ht="7.5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222</v>
      </c>
      <c r="EZ11" s="486" t="s">
        <v>223</v>
      </c>
      <c r="FA11" s="487"/>
      <c r="FB11" s="487"/>
      <c r="FC11" s="487"/>
      <c r="FD11" s="487"/>
      <c r="FE11" s="487"/>
      <c r="FF11" s="487"/>
      <c r="FG11" s="487"/>
      <c r="FH11" s="487"/>
      <c r="FI11" s="487"/>
      <c r="FJ11" s="487"/>
      <c r="FK11" s="488"/>
    </row>
    <row r="12" spans="43:167" s="23" customFormat="1" ht="10.5" customHeight="1">
      <c r="AQ12" s="24" t="s">
        <v>33</v>
      </c>
      <c r="AR12" s="465" t="s">
        <v>678</v>
      </c>
      <c r="AS12" s="465"/>
      <c r="AT12" s="465"/>
      <c r="AU12" s="465"/>
      <c r="AV12" s="465"/>
      <c r="AW12" s="489" t="s">
        <v>19</v>
      </c>
      <c r="AX12" s="489"/>
      <c r="AY12" s="465" t="s">
        <v>679</v>
      </c>
      <c r="AZ12" s="465"/>
      <c r="BA12" s="465"/>
      <c r="BB12" s="465"/>
      <c r="BC12" s="465"/>
      <c r="BD12" s="465"/>
      <c r="BE12" s="465"/>
      <c r="BF12" s="465"/>
      <c r="BG12" s="465"/>
      <c r="BH12" s="465"/>
      <c r="BI12" s="465"/>
      <c r="BJ12" s="465"/>
      <c r="BK12" s="465"/>
      <c r="BL12" s="465"/>
      <c r="BM12" s="465"/>
      <c r="BN12" s="465"/>
      <c r="BO12" s="465"/>
      <c r="BP12" s="465"/>
      <c r="BQ12" s="465"/>
      <c r="BR12" s="465"/>
      <c r="BS12" s="465"/>
      <c r="BT12" s="465"/>
      <c r="BU12" s="465"/>
      <c r="BV12" s="490">
        <v>20</v>
      </c>
      <c r="BW12" s="490"/>
      <c r="BX12" s="490"/>
      <c r="BY12" s="490"/>
      <c r="BZ12" s="428" t="s">
        <v>581</v>
      </c>
      <c r="CA12" s="428"/>
      <c r="CB12" s="428"/>
      <c r="CC12" s="489" t="s">
        <v>3</v>
      </c>
      <c r="CD12" s="489"/>
      <c r="CE12" s="489"/>
      <c r="ER12" s="24"/>
      <c r="ES12" s="24"/>
      <c r="ET12" s="24"/>
      <c r="EU12" s="24"/>
      <c r="EX12" s="24" t="s">
        <v>22</v>
      </c>
      <c r="EZ12" s="467" t="s">
        <v>680</v>
      </c>
      <c r="FA12" s="468"/>
      <c r="FB12" s="468"/>
      <c r="FC12" s="468"/>
      <c r="FD12" s="468"/>
      <c r="FE12" s="468"/>
      <c r="FF12" s="468"/>
      <c r="FG12" s="468"/>
      <c r="FH12" s="468"/>
      <c r="FI12" s="468"/>
      <c r="FJ12" s="468"/>
      <c r="FK12" s="469"/>
    </row>
    <row r="13" spans="1:167" s="23" customFormat="1" ht="10.5" customHeight="1">
      <c r="A13" s="23" t="s">
        <v>224</v>
      </c>
      <c r="AO13" s="470" t="s">
        <v>579</v>
      </c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0"/>
      <c r="CE13" s="470"/>
      <c r="CF13" s="470"/>
      <c r="CG13" s="470"/>
      <c r="CH13" s="470"/>
      <c r="CI13" s="470"/>
      <c r="CJ13" s="470"/>
      <c r="CK13" s="470"/>
      <c r="CL13" s="470"/>
      <c r="CM13" s="470"/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  <c r="CX13" s="470"/>
      <c r="CY13" s="470"/>
      <c r="CZ13" s="470"/>
      <c r="DA13" s="470"/>
      <c r="DB13" s="470"/>
      <c r="DC13" s="470"/>
      <c r="DD13" s="470"/>
      <c r="DE13" s="470"/>
      <c r="DF13" s="470"/>
      <c r="DG13" s="470"/>
      <c r="DH13" s="470"/>
      <c r="DI13" s="470"/>
      <c r="DJ13" s="470"/>
      <c r="DK13" s="470"/>
      <c r="DL13" s="470"/>
      <c r="DM13" s="470"/>
      <c r="DN13" s="470"/>
      <c r="DO13" s="470"/>
      <c r="DP13" s="470"/>
      <c r="DQ13" s="470"/>
      <c r="DR13" s="470"/>
      <c r="DS13" s="470"/>
      <c r="DT13" s="470"/>
      <c r="DU13" s="470"/>
      <c r="DV13" s="470"/>
      <c r="DW13" s="470"/>
      <c r="DX13" s="470"/>
      <c r="DY13" s="470"/>
      <c r="DZ13" s="470"/>
      <c r="EA13" s="470"/>
      <c r="EB13" s="470"/>
      <c r="EC13" s="470"/>
      <c r="ED13" s="470"/>
      <c r="EE13" s="470"/>
      <c r="EF13" s="470"/>
      <c r="EG13" s="470"/>
      <c r="EH13" s="470"/>
      <c r="EI13" s="470"/>
      <c r="EJ13" s="470"/>
      <c r="EK13" s="470"/>
      <c r="EL13" s="470"/>
      <c r="ER13" s="24"/>
      <c r="ES13" s="24"/>
      <c r="ET13" s="24"/>
      <c r="EU13" s="24"/>
      <c r="EX13" s="24"/>
      <c r="EZ13" s="458"/>
      <c r="FA13" s="459"/>
      <c r="FB13" s="459"/>
      <c r="FC13" s="459"/>
      <c r="FD13" s="459"/>
      <c r="FE13" s="459"/>
      <c r="FF13" s="459"/>
      <c r="FG13" s="459"/>
      <c r="FH13" s="459"/>
      <c r="FI13" s="459"/>
      <c r="FJ13" s="459"/>
      <c r="FK13" s="460"/>
    </row>
    <row r="14" spans="1:167" s="23" customFormat="1" ht="10.5" customHeight="1">
      <c r="A14" s="23" t="s">
        <v>225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71"/>
      <c r="DZ14" s="471"/>
      <c r="EA14" s="471"/>
      <c r="EB14" s="471"/>
      <c r="EC14" s="471"/>
      <c r="ED14" s="471"/>
      <c r="EE14" s="471"/>
      <c r="EF14" s="471"/>
      <c r="EG14" s="471"/>
      <c r="EH14" s="471"/>
      <c r="EI14" s="471"/>
      <c r="EJ14" s="471"/>
      <c r="EK14" s="471"/>
      <c r="EL14" s="471"/>
      <c r="ER14" s="24"/>
      <c r="ES14" s="24"/>
      <c r="ET14" s="24"/>
      <c r="EU14" s="24"/>
      <c r="EX14" s="24" t="s">
        <v>226</v>
      </c>
      <c r="EZ14" s="464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6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458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60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227</v>
      </c>
      <c r="AP16" s="26"/>
      <c r="AQ16" s="26"/>
      <c r="AR16" s="26"/>
      <c r="AY16" s="475" t="s">
        <v>620</v>
      </c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7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228</v>
      </c>
      <c r="EZ16" s="472"/>
      <c r="FA16" s="473"/>
      <c r="FB16" s="473"/>
      <c r="FC16" s="473"/>
      <c r="FD16" s="473"/>
      <c r="FE16" s="473"/>
      <c r="FF16" s="473"/>
      <c r="FG16" s="473"/>
      <c r="FH16" s="473"/>
      <c r="FI16" s="473"/>
      <c r="FJ16" s="473"/>
      <c r="FK16" s="474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478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80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464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6"/>
    </row>
    <row r="18" spans="1:167" s="23" customFormat="1" ht="7.5" customHeight="1">
      <c r="A18" s="23" t="s">
        <v>229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457"/>
      <c r="CL18" s="457"/>
      <c r="CM18" s="457"/>
      <c r="CN18" s="457"/>
      <c r="CO18" s="457"/>
      <c r="CP18" s="457"/>
      <c r="CQ18" s="457"/>
      <c r="CR18" s="457"/>
      <c r="CS18" s="457"/>
      <c r="CT18" s="457"/>
      <c r="CU18" s="457"/>
      <c r="CV18" s="457"/>
      <c r="CW18" s="457"/>
      <c r="CX18" s="457"/>
      <c r="CY18" s="457"/>
      <c r="CZ18" s="457"/>
      <c r="DA18" s="457"/>
      <c r="DB18" s="457"/>
      <c r="DC18" s="457"/>
      <c r="DD18" s="457"/>
      <c r="DE18" s="457"/>
      <c r="DF18" s="457"/>
      <c r="DG18" s="457"/>
      <c r="DH18" s="457"/>
      <c r="DI18" s="457"/>
      <c r="DJ18" s="457"/>
      <c r="DK18" s="457"/>
      <c r="DL18" s="457"/>
      <c r="DM18" s="457"/>
      <c r="DN18" s="457"/>
      <c r="DO18" s="457"/>
      <c r="DP18" s="457"/>
      <c r="DQ18" s="457"/>
      <c r="DR18" s="457"/>
      <c r="DS18" s="457"/>
      <c r="DT18" s="457"/>
      <c r="DU18" s="457"/>
      <c r="DV18" s="457"/>
      <c r="DW18" s="457"/>
      <c r="DX18" s="457"/>
      <c r="DY18" s="457"/>
      <c r="DZ18" s="457"/>
      <c r="EA18" s="457"/>
      <c r="EB18" s="457"/>
      <c r="EC18" s="457"/>
      <c r="ED18" s="457"/>
      <c r="EE18" s="457"/>
      <c r="EF18" s="457"/>
      <c r="EG18" s="457"/>
      <c r="EH18" s="457"/>
      <c r="EI18" s="457"/>
      <c r="EJ18" s="457"/>
      <c r="EK18" s="457"/>
      <c r="EL18" s="457"/>
      <c r="ER18" s="24"/>
      <c r="ES18" s="24"/>
      <c r="ET18" s="24"/>
      <c r="EU18" s="24"/>
      <c r="EX18" s="32" t="s">
        <v>230</v>
      </c>
      <c r="EZ18" s="467" t="s">
        <v>618</v>
      </c>
      <c r="FA18" s="468"/>
      <c r="FB18" s="468"/>
      <c r="FC18" s="468"/>
      <c r="FD18" s="468"/>
      <c r="FE18" s="468"/>
      <c r="FF18" s="468"/>
      <c r="FG18" s="468"/>
      <c r="FH18" s="468"/>
      <c r="FI18" s="468"/>
      <c r="FJ18" s="468"/>
      <c r="FK18" s="469"/>
    </row>
    <row r="19" spans="1:167" s="23" customFormat="1" ht="10.5" customHeight="1">
      <c r="A19" s="23" t="s">
        <v>231</v>
      </c>
      <c r="AO19" s="456" t="s">
        <v>571</v>
      </c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R19" s="24"/>
      <c r="ES19" s="24"/>
      <c r="ET19" s="24"/>
      <c r="EU19" s="24"/>
      <c r="EX19" s="24"/>
      <c r="EZ19" s="458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60"/>
    </row>
    <row r="20" spans="1:167" s="23" customFormat="1" ht="6.75" customHeight="1">
      <c r="A20" s="23" t="s">
        <v>26</v>
      </c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/>
      <c r="CE20" s="457"/>
      <c r="CF20" s="457"/>
      <c r="CG20" s="457"/>
      <c r="CH20" s="457"/>
      <c r="CI20" s="457"/>
      <c r="CJ20" s="457"/>
      <c r="CK20" s="457"/>
      <c r="CL20" s="457"/>
      <c r="CM20" s="457"/>
      <c r="CN20" s="457"/>
      <c r="CO20" s="457"/>
      <c r="CP20" s="457"/>
      <c r="CQ20" s="457"/>
      <c r="CR20" s="457"/>
      <c r="CS20" s="457"/>
      <c r="CT20" s="457"/>
      <c r="CU20" s="457"/>
      <c r="CV20" s="457"/>
      <c r="CW20" s="457"/>
      <c r="CX20" s="457"/>
      <c r="CY20" s="457"/>
      <c r="CZ20" s="457"/>
      <c r="DA20" s="457"/>
      <c r="DB20" s="457"/>
      <c r="DC20" s="457"/>
      <c r="DD20" s="457"/>
      <c r="DE20" s="457"/>
      <c r="DF20" s="457"/>
      <c r="DG20" s="457"/>
      <c r="DH20" s="457"/>
      <c r="DI20" s="457"/>
      <c r="DJ20" s="457"/>
      <c r="DK20" s="457"/>
      <c r="DL20" s="457"/>
      <c r="DM20" s="457"/>
      <c r="DN20" s="457"/>
      <c r="DO20" s="457"/>
      <c r="DP20" s="457"/>
      <c r="DQ20" s="457"/>
      <c r="DR20" s="457"/>
      <c r="DS20" s="457"/>
      <c r="DT20" s="457"/>
      <c r="DU20" s="457"/>
      <c r="DV20" s="457"/>
      <c r="DW20" s="457"/>
      <c r="DX20" s="457"/>
      <c r="DY20" s="457"/>
      <c r="DZ20" s="457"/>
      <c r="EA20" s="457"/>
      <c r="EB20" s="457"/>
      <c r="EC20" s="457"/>
      <c r="ED20" s="457"/>
      <c r="EE20" s="457"/>
      <c r="EF20" s="457"/>
      <c r="EG20" s="457"/>
      <c r="EH20" s="457"/>
      <c r="EI20" s="457"/>
      <c r="EJ20" s="457"/>
      <c r="EK20" s="457"/>
      <c r="EL20" s="457"/>
      <c r="ER20" s="24"/>
      <c r="ES20" s="24"/>
      <c r="ET20" s="24"/>
      <c r="EU20" s="24"/>
      <c r="EX20" s="24" t="s">
        <v>232</v>
      </c>
      <c r="EZ20" s="461" t="s">
        <v>619</v>
      </c>
      <c r="FA20" s="462"/>
      <c r="FB20" s="462"/>
      <c r="FC20" s="462"/>
      <c r="FD20" s="462"/>
      <c r="FE20" s="462"/>
      <c r="FF20" s="462"/>
      <c r="FG20" s="462"/>
      <c r="FH20" s="462"/>
      <c r="FI20" s="462"/>
      <c r="FJ20" s="462"/>
      <c r="FK20" s="463"/>
    </row>
    <row r="21" spans="1:167" s="23" customFormat="1" ht="10.5" customHeight="1">
      <c r="A21" s="23" t="s">
        <v>231</v>
      </c>
      <c r="AO21" s="456" t="s">
        <v>579</v>
      </c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N21" s="31"/>
      <c r="EO21" s="31"/>
      <c r="EP21" s="31"/>
      <c r="EQ21" s="31"/>
      <c r="ER21" s="32"/>
      <c r="ES21" s="32"/>
      <c r="ET21" s="32"/>
      <c r="EU21" s="32"/>
      <c r="EW21" s="31"/>
      <c r="EZ21" s="458" t="s">
        <v>618</v>
      </c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460"/>
    </row>
    <row r="22" spans="1:167" s="23" customFormat="1" ht="9" customHeight="1">
      <c r="A22" s="23" t="s">
        <v>233</v>
      </c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7"/>
      <c r="CS22" s="457"/>
      <c r="CT22" s="457"/>
      <c r="CU22" s="457"/>
      <c r="CV22" s="457"/>
      <c r="CW22" s="457"/>
      <c r="CX22" s="457"/>
      <c r="CY22" s="457"/>
      <c r="CZ22" s="457"/>
      <c r="DA22" s="457"/>
      <c r="DB22" s="457"/>
      <c r="DC22" s="457"/>
      <c r="DD22" s="457"/>
      <c r="DE22" s="457"/>
      <c r="DF22" s="457"/>
      <c r="DG22" s="457"/>
      <c r="DH22" s="457"/>
      <c r="DI22" s="457"/>
      <c r="DJ22" s="457"/>
      <c r="DK22" s="457"/>
      <c r="DL22" s="457"/>
      <c r="DM22" s="457"/>
      <c r="DN22" s="457"/>
      <c r="DO22" s="457"/>
      <c r="DP22" s="457"/>
      <c r="DQ22" s="457"/>
      <c r="DR22" s="457"/>
      <c r="DS22" s="457"/>
      <c r="DT22" s="457"/>
      <c r="DU22" s="457"/>
      <c r="DV22" s="457"/>
      <c r="DW22" s="457"/>
      <c r="DX22" s="457"/>
      <c r="DY22" s="457"/>
      <c r="DZ22" s="457"/>
      <c r="EA22" s="457"/>
      <c r="EB22" s="457"/>
      <c r="EC22" s="457"/>
      <c r="ED22" s="457"/>
      <c r="EE22" s="457"/>
      <c r="EF22" s="457"/>
      <c r="EG22" s="457"/>
      <c r="EH22" s="457"/>
      <c r="EI22" s="457"/>
      <c r="EJ22" s="457"/>
      <c r="EK22" s="457"/>
      <c r="EL22" s="457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226</v>
      </c>
      <c r="EZ22" s="464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6"/>
    </row>
    <row r="23" spans="1:167" s="23" customFormat="1" ht="10.5" customHeight="1">
      <c r="A23" s="23" t="s">
        <v>234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461" t="s">
        <v>30</v>
      </c>
      <c r="FA23" s="462"/>
      <c r="FB23" s="462"/>
      <c r="FC23" s="462"/>
      <c r="FD23" s="462"/>
      <c r="FE23" s="462"/>
      <c r="FF23" s="462"/>
      <c r="FG23" s="462"/>
      <c r="FH23" s="462"/>
      <c r="FI23" s="462"/>
      <c r="FJ23" s="462"/>
      <c r="FK23" s="463"/>
    </row>
    <row r="24" spans="12:167" s="23" customFormat="1" ht="10.5" customHeight="1" thickBot="1"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235</v>
      </c>
      <c r="EZ24" s="432"/>
      <c r="FA24" s="433"/>
      <c r="FB24" s="433"/>
      <c r="FC24" s="433"/>
      <c r="FD24" s="433"/>
      <c r="FE24" s="433"/>
      <c r="FF24" s="433"/>
      <c r="FG24" s="433"/>
      <c r="FH24" s="433"/>
      <c r="FI24" s="433"/>
      <c r="FJ24" s="433"/>
      <c r="FK24" s="434"/>
    </row>
    <row r="25" spans="12:167" s="22" customFormat="1" ht="10.5" customHeight="1" thickBot="1">
      <c r="L25" s="435" t="s">
        <v>236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237</v>
      </c>
      <c r="EN26" s="436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8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439" t="s">
        <v>238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1" t="s">
        <v>239</v>
      </c>
      <c r="AF28" s="440"/>
      <c r="AG28" s="440"/>
      <c r="AH28" s="440"/>
      <c r="AI28" s="440"/>
      <c r="AJ28" s="440"/>
      <c r="AK28" s="440"/>
      <c r="AL28" s="440"/>
      <c r="AM28" s="440"/>
      <c r="AN28" s="440"/>
      <c r="AO28" s="442" t="s">
        <v>240</v>
      </c>
      <c r="AP28" s="443"/>
      <c r="AQ28" s="443"/>
      <c r="AR28" s="443"/>
      <c r="AS28" s="443"/>
      <c r="AT28" s="443"/>
      <c r="AU28" s="443"/>
      <c r="AV28" s="443"/>
      <c r="AW28" s="443"/>
      <c r="AX28" s="443"/>
      <c r="AY28" s="441" t="s">
        <v>241</v>
      </c>
      <c r="AZ28" s="440"/>
      <c r="BA28" s="440"/>
      <c r="BB28" s="440"/>
      <c r="BC28" s="440"/>
      <c r="BD28" s="440"/>
      <c r="BE28" s="440"/>
      <c r="BF28" s="440"/>
      <c r="BG28" s="440"/>
      <c r="BH28" s="440"/>
      <c r="BI28" s="444" t="s">
        <v>242</v>
      </c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6"/>
      <c r="CN28" s="447" t="s">
        <v>243</v>
      </c>
      <c r="CO28" s="448"/>
      <c r="CP28" s="448"/>
      <c r="CQ28" s="448"/>
      <c r="CR28" s="448"/>
      <c r="CS28" s="448"/>
      <c r="CT28" s="448"/>
      <c r="CU28" s="448"/>
      <c r="CV28" s="448"/>
      <c r="CW28" s="448"/>
      <c r="CX28" s="448"/>
      <c r="CY28" s="448"/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8"/>
      <c r="DK28" s="448"/>
      <c r="DL28" s="448"/>
      <c r="DM28" s="448"/>
      <c r="DN28" s="448"/>
      <c r="DO28" s="449"/>
      <c r="DP28" s="419" t="s">
        <v>244</v>
      </c>
      <c r="DQ28" s="420"/>
      <c r="DR28" s="420"/>
      <c r="DS28" s="420"/>
      <c r="DT28" s="420"/>
      <c r="DU28" s="420"/>
      <c r="DV28" s="420"/>
      <c r="DW28" s="420"/>
      <c r="DX28" s="420"/>
      <c r="DY28" s="420"/>
      <c r="DZ28" s="420"/>
      <c r="EA28" s="420"/>
      <c r="EB28" s="420"/>
      <c r="EC28" s="420"/>
      <c r="ED28" s="420"/>
      <c r="EE28" s="420"/>
      <c r="EF28" s="420"/>
      <c r="EG28" s="420"/>
      <c r="EH28" s="420"/>
      <c r="EI28" s="420"/>
      <c r="EJ28" s="420"/>
      <c r="EK28" s="420"/>
      <c r="EL28" s="420"/>
      <c r="EM28" s="420"/>
      <c r="EN28" s="420"/>
      <c r="EO28" s="420"/>
      <c r="EP28" s="420"/>
      <c r="EQ28" s="420"/>
      <c r="ER28" s="420"/>
      <c r="ES28" s="420"/>
      <c r="ET28" s="420"/>
      <c r="EU28" s="420"/>
      <c r="EV28" s="420"/>
      <c r="EW28" s="420"/>
      <c r="EX28" s="420"/>
      <c r="EY28" s="420"/>
      <c r="EZ28" s="420"/>
      <c r="FA28" s="420"/>
      <c r="FB28" s="420"/>
      <c r="FC28" s="420"/>
      <c r="FD28" s="420"/>
      <c r="FE28" s="420"/>
      <c r="FF28" s="420"/>
      <c r="FG28" s="420"/>
      <c r="FH28" s="420"/>
      <c r="FI28" s="420"/>
      <c r="FJ28" s="420"/>
      <c r="FK28" s="420"/>
    </row>
    <row r="29" spans="1:167" s="23" customFormat="1" ht="10.5" customHeight="1">
      <c r="A29" s="439"/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1"/>
      <c r="AF29" s="440"/>
      <c r="AG29" s="440"/>
      <c r="AH29" s="440"/>
      <c r="AI29" s="440"/>
      <c r="AJ29" s="440"/>
      <c r="AK29" s="440"/>
      <c r="AL29" s="440"/>
      <c r="AM29" s="440"/>
      <c r="AN29" s="440"/>
      <c r="AO29" s="442"/>
      <c r="AP29" s="443"/>
      <c r="AQ29" s="443"/>
      <c r="AR29" s="443"/>
      <c r="AS29" s="443"/>
      <c r="AT29" s="443"/>
      <c r="AU29" s="443"/>
      <c r="AV29" s="443"/>
      <c r="AW29" s="443"/>
      <c r="AX29" s="443"/>
      <c r="AY29" s="441"/>
      <c r="AZ29" s="440"/>
      <c r="BA29" s="440"/>
      <c r="BB29" s="440"/>
      <c r="BC29" s="440"/>
      <c r="BD29" s="440"/>
      <c r="BE29" s="440"/>
      <c r="BF29" s="440"/>
      <c r="BG29" s="440"/>
      <c r="BH29" s="440"/>
      <c r="BI29" s="425" t="s">
        <v>245</v>
      </c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7"/>
      <c r="CN29" s="450"/>
      <c r="CO29" s="451"/>
      <c r="CP29" s="451"/>
      <c r="CQ29" s="451"/>
      <c r="CR29" s="451"/>
      <c r="CS29" s="451"/>
      <c r="CT29" s="451"/>
      <c r="CU29" s="451"/>
      <c r="CV29" s="451"/>
      <c r="CW29" s="451"/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452"/>
      <c r="DP29" s="421"/>
      <c r="DQ29" s="422"/>
      <c r="DR29" s="422"/>
      <c r="DS29" s="422"/>
      <c r="DT29" s="422"/>
      <c r="DU29" s="422"/>
      <c r="DV29" s="422"/>
      <c r="DW29" s="422"/>
      <c r="DX29" s="422"/>
      <c r="DY29" s="422"/>
      <c r="DZ29" s="422"/>
      <c r="EA29" s="422"/>
      <c r="EB29" s="422"/>
      <c r="EC29" s="422"/>
      <c r="ED29" s="422"/>
      <c r="EE29" s="422"/>
      <c r="EF29" s="422"/>
      <c r="EG29" s="422"/>
      <c r="EH29" s="422"/>
      <c r="EI29" s="422"/>
      <c r="EJ29" s="422"/>
      <c r="EK29" s="422"/>
      <c r="EL29" s="422"/>
      <c r="EM29" s="422"/>
      <c r="EN29" s="422"/>
      <c r="EO29" s="422"/>
      <c r="EP29" s="422"/>
      <c r="EQ29" s="422"/>
      <c r="ER29" s="422"/>
      <c r="ES29" s="422"/>
      <c r="ET29" s="422"/>
      <c r="EU29" s="422"/>
      <c r="EV29" s="422"/>
      <c r="EW29" s="422"/>
      <c r="EX29" s="422"/>
      <c r="EY29" s="422"/>
      <c r="EZ29" s="422"/>
      <c r="FA29" s="422"/>
      <c r="FB29" s="422"/>
      <c r="FC29" s="422"/>
      <c r="FD29" s="422"/>
      <c r="FE29" s="422"/>
      <c r="FF29" s="422"/>
      <c r="FG29" s="422"/>
      <c r="FH29" s="422"/>
      <c r="FI29" s="422"/>
      <c r="FJ29" s="422"/>
      <c r="FK29" s="422"/>
    </row>
    <row r="30" spans="1:167" s="41" customFormat="1" ht="10.5" customHeight="1">
      <c r="A30" s="439"/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246</v>
      </c>
      <c r="CB30" s="428"/>
      <c r="CC30" s="428"/>
      <c r="CD30" s="428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450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452"/>
      <c r="DP30" s="421"/>
      <c r="DQ30" s="422"/>
      <c r="DR30" s="422"/>
      <c r="DS30" s="422"/>
      <c r="DT30" s="422"/>
      <c r="DU30" s="422"/>
      <c r="DV30" s="422"/>
      <c r="DW30" s="422"/>
      <c r="DX30" s="422"/>
      <c r="DY30" s="422"/>
      <c r="DZ30" s="422"/>
      <c r="EA30" s="422"/>
      <c r="EB30" s="422"/>
      <c r="EC30" s="422"/>
      <c r="ED30" s="422"/>
      <c r="EE30" s="422"/>
      <c r="EF30" s="422"/>
      <c r="EG30" s="422"/>
      <c r="EH30" s="422"/>
      <c r="EI30" s="422"/>
      <c r="EJ30" s="422"/>
      <c r="EK30" s="422"/>
      <c r="EL30" s="422"/>
      <c r="EM30" s="422"/>
      <c r="EN30" s="422"/>
      <c r="EO30" s="422"/>
      <c r="EP30" s="422"/>
      <c r="EQ30" s="422"/>
      <c r="ER30" s="422"/>
      <c r="ES30" s="422"/>
      <c r="ET30" s="422"/>
      <c r="EU30" s="422"/>
      <c r="EV30" s="422"/>
      <c r="EW30" s="422"/>
      <c r="EX30" s="422"/>
      <c r="EY30" s="422"/>
      <c r="EZ30" s="422"/>
      <c r="FA30" s="422"/>
      <c r="FB30" s="422"/>
      <c r="FC30" s="422"/>
      <c r="FD30" s="422"/>
      <c r="FE30" s="422"/>
      <c r="FF30" s="422"/>
      <c r="FG30" s="422"/>
      <c r="FH30" s="422"/>
      <c r="FI30" s="422"/>
      <c r="FJ30" s="422"/>
      <c r="FK30" s="422"/>
    </row>
    <row r="31" spans="1:167" s="41" customFormat="1" ht="3" customHeight="1">
      <c r="A31" s="439"/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453"/>
      <c r="CO31" s="454"/>
      <c r="CP31" s="454"/>
      <c r="CQ31" s="454"/>
      <c r="CR31" s="454"/>
      <c r="CS31" s="454"/>
      <c r="CT31" s="454"/>
      <c r="CU31" s="454"/>
      <c r="CV31" s="454"/>
      <c r="CW31" s="454"/>
      <c r="CX31" s="454"/>
      <c r="CY31" s="454"/>
      <c r="CZ31" s="454"/>
      <c r="DA31" s="454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5"/>
      <c r="DP31" s="423"/>
      <c r="DQ31" s="424"/>
      <c r="DR31" s="424"/>
      <c r="DS31" s="424"/>
      <c r="DT31" s="424"/>
      <c r="DU31" s="424"/>
      <c r="DV31" s="424"/>
      <c r="DW31" s="424"/>
      <c r="DX31" s="424"/>
      <c r="DY31" s="424"/>
      <c r="DZ31" s="424"/>
      <c r="EA31" s="424"/>
      <c r="EB31" s="424"/>
      <c r="EC31" s="424"/>
      <c r="ED31" s="424"/>
      <c r="EE31" s="424"/>
      <c r="EF31" s="424"/>
      <c r="EG31" s="424"/>
      <c r="EH31" s="424"/>
      <c r="EI31" s="424"/>
      <c r="EJ31" s="424"/>
      <c r="EK31" s="424"/>
      <c r="EL31" s="424"/>
      <c r="EM31" s="424"/>
      <c r="EN31" s="424"/>
      <c r="EO31" s="424"/>
      <c r="EP31" s="424"/>
      <c r="EQ31" s="424"/>
      <c r="ER31" s="424"/>
      <c r="ES31" s="424"/>
      <c r="ET31" s="424"/>
      <c r="EU31" s="424"/>
      <c r="EV31" s="424"/>
      <c r="EW31" s="424"/>
      <c r="EX31" s="424"/>
      <c r="EY31" s="424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424"/>
    </row>
    <row r="32" spans="1:167" s="41" customFormat="1" ht="24" customHeight="1">
      <c r="A32" s="439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17" t="s">
        <v>247</v>
      </c>
      <c r="BJ32" s="417"/>
      <c r="BK32" s="417"/>
      <c r="BL32" s="417"/>
      <c r="BM32" s="417"/>
      <c r="BN32" s="417"/>
      <c r="BO32" s="417"/>
      <c r="BP32" s="417"/>
      <c r="BQ32" s="417"/>
      <c r="BR32" s="417"/>
      <c r="BS32" s="417" t="s">
        <v>248</v>
      </c>
      <c r="BT32" s="417"/>
      <c r="BU32" s="417"/>
      <c r="BV32" s="417"/>
      <c r="BW32" s="417"/>
      <c r="BX32" s="417"/>
      <c r="BY32" s="417"/>
      <c r="BZ32" s="417"/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7"/>
      <c r="CL32" s="417"/>
      <c r="CM32" s="417"/>
      <c r="CN32" s="429" t="s">
        <v>247</v>
      </c>
      <c r="CO32" s="430"/>
      <c r="CP32" s="430"/>
      <c r="CQ32" s="430"/>
      <c r="CR32" s="430"/>
      <c r="CS32" s="430"/>
      <c r="CT32" s="430"/>
      <c r="CU32" s="430"/>
      <c r="CV32" s="430"/>
      <c r="CW32" s="430"/>
      <c r="CX32" s="430"/>
      <c r="CY32" s="430"/>
      <c r="CZ32" s="430"/>
      <c r="DA32" s="416"/>
      <c r="DB32" s="429" t="s">
        <v>248</v>
      </c>
      <c r="DC32" s="430"/>
      <c r="DD32" s="430"/>
      <c r="DE32" s="430"/>
      <c r="DF32" s="430"/>
      <c r="DG32" s="430"/>
      <c r="DH32" s="430"/>
      <c r="DI32" s="430"/>
      <c r="DJ32" s="430"/>
      <c r="DK32" s="430"/>
      <c r="DL32" s="430"/>
      <c r="DM32" s="430"/>
      <c r="DN32" s="430"/>
      <c r="DO32" s="416"/>
      <c r="DP32" s="417" t="s">
        <v>249</v>
      </c>
      <c r="DQ32" s="417"/>
      <c r="DR32" s="417"/>
      <c r="DS32" s="417"/>
      <c r="DT32" s="417"/>
      <c r="DU32" s="417"/>
      <c r="DV32" s="417"/>
      <c r="DW32" s="417"/>
      <c r="DX32" s="417"/>
      <c r="DY32" s="417"/>
      <c r="DZ32" s="417"/>
      <c r="EA32" s="417"/>
      <c r="EB32" s="417"/>
      <c r="EC32" s="417"/>
      <c r="ED32" s="417"/>
      <c r="EE32" s="417"/>
      <c r="EF32" s="417"/>
      <c r="EG32" s="417"/>
      <c r="EH32" s="417"/>
      <c r="EI32" s="417"/>
      <c r="EJ32" s="417"/>
      <c r="EK32" s="417"/>
      <c r="EL32" s="417"/>
      <c r="EM32" s="417"/>
      <c r="EN32" s="417" t="s">
        <v>250</v>
      </c>
      <c r="EO32" s="417"/>
      <c r="EP32" s="417"/>
      <c r="EQ32" s="417"/>
      <c r="ER32" s="417"/>
      <c r="ES32" s="417"/>
      <c r="ET32" s="417"/>
      <c r="EU32" s="417"/>
      <c r="EV32" s="417"/>
      <c r="EW32" s="417"/>
      <c r="EX32" s="417"/>
      <c r="EY32" s="417"/>
      <c r="EZ32" s="417"/>
      <c r="FA32" s="417"/>
      <c r="FB32" s="417"/>
      <c r="FC32" s="417"/>
      <c r="FD32" s="417"/>
      <c r="FE32" s="417"/>
      <c r="FF32" s="417"/>
      <c r="FG32" s="417"/>
      <c r="FH32" s="417"/>
      <c r="FI32" s="417"/>
      <c r="FJ32" s="417"/>
      <c r="FK32" s="429"/>
    </row>
    <row r="33" spans="1:167" s="23" customFormat="1" ht="10.5" customHeight="1" thickBot="1">
      <c r="A33" s="416">
        <v>1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8">
        <v>2</v>
      </c>
      <c r="AF33" s="418"/>
      <c r="AG33" s="418"/>
      <c r="AH33" s="418"/>
      <c r="AI33" s="418"/>
      <c r="AJ33" s="418"/>
      <c r="AK33" s="418"/>
      <c r="AL33" s="418"/>
      <c r="AM33" s="418"/>
      <c r="AN33" s="418"/>
      <c r="AO33" s="418">
        <v>3</v>
      </c>
      <c r="AP33" s="418"/>
      <c r="AQ33" s="418"/>
      <c r="AR33" s="418"/>
      <c r="AS33" s="418"/>
      <c r="AT33" s="418"/>
      <c r="AU33" s="418"/>
      <c r="AV33" s="418"/>
      <c r="AW33" s="418"/>
      <c r="AX33" s="418"/>
      <c r="AY33" s="418">
        <v>4</v>
      </c>
      <c r="AZ33" s="418"/>
      <c r="BA33" s="418"/>
      <c r="BB33" s="418"/>
      <c r="BC33" s="418"/>
      <c r="BD33" s="418"/>
      <c r="BE33" s="418"/>
      <c r="BF33" s="418"/>
      <c r="BG33" s="418"/>
      <c r="BH33" s="418"/>
      <c r="BI33" s="414">
        <v>5</v>
      </c>
      <c r="BJ33" s="414"/>
      <c r="BK33" s="414"/>
      <c r="BL33" s="414"/>
      <c r="BM33" s="414"/>
      <c r="BN33" s="414"/>
      <c r="BO33" s="414"/>
      <c r="BP33" s="414"/>
      <c r="BQ33" s="414"/>
      <c r="BR33" s="414"/>
      <c r="BS33" s="418">
        <v>6</v>
      </c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/>
      <c r="CL33" s="418"/>
      <c r="CM33" s="418"/>
      <c r="CN33" s="414">
        <v>7</v>
      </c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>
        <v>8</v>
      </c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  <c r="DM33" s="414"/>
      <c r="DN33" s="414"/>
      <c r="DO33" s="414"/>
      <c r="DP33" s="414">
        <v>9</v>
      </c>
      <c r="DQ33" s="414"/>
      <c r="DR33" s="414"/>
      <c r="DS33" s="414"/>
      <c r="DT33" s="414"/>
      <c r="DU33" s="414"/>
      <c r="DV33" s="414"/>
      <c r="DW33" s="414"/>
      <c r="DX33" s="414"/>
      <c r="DY33" s="414"/>
      <c r="DZ33" s="414"/>
      <c r="EA33" s="414"/>
      <c r="EB33" s="414"/>
      <c r="EC33" s="414"/>
      <c r="ED33" s="414"/>
      <c r="EE33" s="414"/>
      <c r="EF33" s="414"/>
      <c r="EG33" s="414"/>
      <c r="EH33" s="414"/>
      <c r="EI33" s="414"/>
      <c r="EJ33" s="414"/>
      <c r="EK33" s="414"/>
      <c r="EL33" s="414"/>
      <c r="EM33" s="414"/>
      <c r="EN33" s="414">
        <v>10</v>
      </c>
      <c r="EO33" s="414"/>
      <c r="EP33" s="414"/>
      <c r="EQ33" s="414"/>
      <c r="ER33" s="414"/>
      <c r="ES33" s="414"/>
      <c r="ET33" s="414"/>
      <c r="EU33" s="414"/>
      <c r="EV33" s="414"/>
      <c r="EW33" s="414"/>
      <c r="EX33" s="414"/>
      <c r="EY33" s="414"/>
      <c r="EZ33" s="414"/>
      <c r="FA33" s="414"/>
      <c r="FB33" s="414"/>
      <c r="FC33" s="414"/>
      <c r="FD33" s="414"/>
      <c r="FE33" s="414"/>
      <c r="FF33" s="414"/>
      <c r="FG33" s="414"/>
      <c r="FH33" s="414"/>
      <c r="FI33" s="414"/>
      <c r="FJ33" s="414"/>
      <c r="FK33" s="415"/>
    </row>
    <row r="34" spans="1:167" s="23" customFormat="1" ht="39" customHeight="1" thickBot="1">
      <c r="A34" s="409" t="s">
        <v>625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1"/>
      <c r="AE34" s="412" t="s">
        <v>539</v>
      </c>
      <c r="AF34" s="406"/>
      <c r="AG34" s="406"/>
      <c r="AH34" s="406"/>
      <c r="AI34" s="406"/>
      <c r="AJ34" s="406"/>
      <c r="AK34" s="406"/>
      <c r="AL34" s="406"/>
      <c r="AM34" s="406"/>
      <c r="AN34" s="406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6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>
        <v>172459.97</v>
      </c>
      <c r="DQ34" s="407"/>
      <c r="DR34" s="407"/>
      <c r="DS34" s="407"/>
      <c r="DT34" s="407"/>
      <c r="DU34" s="407"/>
      <c r="DV34" s="407"/>
      <c r="DW34" s="407"/>
      <c r="DX34" s="407"/>
      <c r="DY34" s="407"/>
      <c r="DZ34" s="407"/>
      <c r="EA34" s="407"/>
      <c r="EB34" s="407"/>
      <c r="EC34" s="407"/>
      <c r="ED34" s="407"/>
      <c r="EE34" s="407"/>
      <c r="EF34" s="407"/>
      <c r="EG34" s="407"/>
      <c r="EH34" s="407"/>
      <c r="EI34" s="407"/>
      <c r="EJ34" s="407"/>
      <c r="EK34" s="407"/>
      <c r="EL34" s="407"/>
      <c r="EM34" s="407"/>
      <c r="EN34" s="407"/>
      <c r="EO34" s="407"/>
      <c r="EP34" s="407"/>
      <c r="EQ34" s="407"/>
      <c r="ER34" s="407"/>
      <c r="ES34" s="407"/>
      <c r="ET34" s="407"/>
      <c r="EU34" s="407"/>
      <c r="EV34" s="407"/>
      <c r="EW34" s="407"/>
      <c r="EX34" s="407"/>
      <c r="EY34" s="407"/>
      <c r="EZ34" s="407"/>
      <c r="FA34" s="407"/>
      <c r="FB34" s="407"/>
      <c r="FC34" s="407"/>
      <c r="FD34" s="407"/>
      <c r="FE34" s="407"/>
      <c r="FF34" s="407"/>
      <c r="FG34" s="407"/>
      <c r="FH34" s="407"/>
      <c r="FI34" s="407"/>
      <c r="FJ34" s="407"/>
      <c r="FK34" s="408"/>
    </row>
    <row r="35" spans="1:167" s="23" customFormat="1" ht="39" customHeight="1" thickBot="1">
      <c r="A35" s="409" t="s">
        <v>625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1"/>
      <c r="AE35" s="412" t="s">
        <v>178</v>
      </c>
      <c r="AF35" s="406"/>
      <c r="AG35" s="406"/>
      <c r="AH35" s="406"/>
      <c r="AI35" s="406"/>
      <c r="AJ35" s="406"/>
      <c r="AK35" s="406"/>
      <c r="AL35" s="406"/>
      <c r="AM35" s="406"/>
      <c r="AN35" s="406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406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7"/>
      <c r="DR35" s="407"/>
      <c r="DS35" s="407"/>
      <c r="DT35" s="407"/>
      <c r="DU35" s="407"/>
      <c r="DV35" s="407"/>
      <c r="DW35" s="407"/>
      <c r="DX35" s="407"/>
      <c r="DY35" s="407"/>
      <c r="DZ35" s="407"/>
      <c r="EA35" s="407"/>
      <c r="EB35" s="407"/>
      <c r="EC35" s="407"/>
      <c r="ED35" s="407"/>
      <c r="EE35" s="407"/>
      <c r="EF35" s="407"/>
      <c r="EG35" s="407"/>
      <c r="EH35" s="407"/>
      <c r="EI35" s="407"/>
      <c r="EJ35" s="407"/>
      <c r="EK35" s="407"/>
      <c r="EL35" s="407"/>
      <c r="EM35" s="407"/>
      <c r="EN35" s="407">
        <v>172459.97</v>
      </c>
      <c r="EO35" s="407"/>
      <c r="EP35" s="407"/>
      <c r="EQ35" s="407"/>
      <c r="ER35" s="407"/>
      <c r="ES35" s="407"/>
      <c r="ET35" s="407"/>
      <c r="EU35" s="407"/>
      <c r="EV35" s="407"/>
      <c r="EW35" s="407"/>
      <c r="EX35" s="407"/>
      <c r="EY35" s="407"/>
      <c r="EZ35" s="407"/>
      <c r="FA35" s="407"/>
      <c r="FB35" s="407"/>
      <c r="FC35" s="407"/>
      <c r="FD35" s="407"/>
      <c r="FE35" s="407"/>
      <c r="FF35" s="407"/>
      <c r="FG35" s="407"/>
      <c r="FH35" s="407"/>
      <c r="FI35" s="407"/>
      <c r="FJ35" s="407"/>
      <c r="FK35" s="408"/>
    </row>
    <row r="36" spans="1:167" s="23" customFormat="1" ht="51" customHeight="1" thickBot="1">
      <c r="A36" s="409" t="s">
        <v>662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1"/>
      <c r="AE36" s="412" t="s">
        <v>539</v>
      </c>
      <c r="AF36" s="406"/>
      <c r="AG36" s="406"/>
      <c r="AH36" s="406"/>
      <c r="AI36" s="406"/>
      <c r="AJ36" s="406"/>
      <c r="AK36" s="406"/>
      <c r="AL36" s="406"/>
      <c r="AM36" s="406"/>
      <c r="AN36" s="406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7">
        <v>3024</v>
      </c>
      <c r="DQ36" s="407"/>
      <c r="DR36" s="407"/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7"/>
      <c r="ED36" s="407"/>
      <c r="EE36" s="407"/>
      <c r="EF36" s="407"/>
      <c r="EG36" s="407"/>
      <c r="EH36" s="407"/>
      <c r="EI36" s="407"/>
      <c r="EJ36" s="407"/>
      <c r="EK36" s="407"/>
      <c r="EL36" s="407"/>
      <c r="EM36" s="407"/>
      <c r="EN36" s="407"/>
      <c r="EO36" s="407"/>
      <c r="EP36" s="407"/>
      <c r="EQ36" s="407"/>
      <c r="ER36" s="407"/>
      <c r="ES36" s="407"/>
      <c r="ET36" s="407"/>
      <c r="EU36" s="407"/>
      <c r="EV36" s="407"/>
      <c r="EW36" s="407"/>
      <c r="EX36" s="407"/>
      <c r="EY36" s="407"/>
      <c r="EZ36" s="407"/>
      <c r="FA36" s="407"/>
      <c r="FB36" s="407"/>
      <c r="FC36" s="407"/>
      <c r="FD36" s="407"/>
      <c r="FE36" s="407"/>
      <c r="FF36" s="407"/>
      <c r="FG36" s="407"/>
      <c r="FH36" s="407"/>
      <c r="FI36" s="407"/>
      <c r="FJ36" s="407"/>
      <c r="FK36" s="408"/>
    </row>
    <row r="37" spans="1:167" s="23" customFormat="1" ht="45.75" customHeight="1" thickBot="1">
      <c r="A37" s="409" t="s">
        <v>662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1"/>
      <c r="AE37" s="412" t="s">
        <v>166</v>
      </c>
      <c r="AF37" s="406"/>
      <c r="AG37" s="406"/>
      <c r="AH37" s="406"/>
      <c r="AI37" s="406"/>
      <c r="AJ37" s="406"/>
      <c r="AK37" s="406"/>
      <c r="AL37" s="406"/>
      <c r="AM37" s="406"/>
      <c r="AN37" s="406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4"/>
      <c r="BT37" s="494"/>
      <c r="BU37" s="494"/>
      <c r="BV37" s="494"/>
      <c r="BW37" s="494"/>
      <c r="BX37" s="494"/>
      <c r="BY37" s="494"/>
      <c r="BZ37" s="494"/>
      <c r="CA37" s="494"/>
      <c r="CB37" s="494"/>
      <c r="CC37" s="494"/>
      <c r="CD37" s="494"/>
      <c r="CE37" s="494"/>
      <c r="CF37" s="494"/>
      <c r="CG37" s="494"/>
      <c r="CH37" s="494"/>
      <c r="CI37" s="494"/>
      <c r="CJ37" s="494"/>
      <c r="CK37" s="494"/>
      <c r="CL37" s="494"/>
      <c r="CM37" s="494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4"/>
      <c r="DC37" s="494"/>
      <c r="DD37" s="494"/>
      <c r="DE37" s="494"/>
      <c r="DF37" s="494"/>
      <c r="DG37" s="494"/>
      <c r="DH37" s="494"/>
      <c r="DI37" s="494"/>
      <c r="DJ37" s="494"/>
      <c r="DK37" s="494"/>
      <c r="DL37" s="494"/>
      <c r="DM37" s="494"/>
      <c r="DN37" s="494"/>
      <c r="DO37" s="494"/>
      <c r="DP37" s="494"/>
      <c r="DQ37" s="494"/>
      <c r="DR37" s="494"/>
      <c r="DS37" s="494"/>
      <c r="DT37" s="494"/>
      <c r="DU37" s="494"/>
      <c r="DV37" s="494"/>
      <c r="DW37" s="494"/>
      <c r="DX37" s="494"/>
      <c r="DY37" s="494"/>
      <c r="DZ37" s="494"/>
      <c r="EA37" s="494"/>
      <c r="EB37" s="494"/>
      <c r="EC37" s="494"/>
      <c r="ED37" s="494"/>
      <c r="EE37" s="494"/>
      <c r="EF37" s="494"/>
      <c r="EG37" s="494"/>
      <c r="EH37" s="494"/>
      <c r="EI37" s="494"/>
      <c r="EJ37" s="494"/>
      <c r="EK37" s="494"/>
      <c r="EL37" s="494"/>
      <c r="EM37" s="494"/>
      <c r="EN37" s="494">
        <v>3024</v>
      </c>
      <c r="EO37" s="494"/>
      <c r="EP37" s="494"/>
      <c r="EQ37" s="494"/>
      <c r="ER37" s="494"/>
      <c r="ES37" s="494"/>
      <c r="ET37" s="494"/>
      <c r="EU37" s="494"/>
      <c r="EV37" s="494"/>
      <c r="EW37" s="494"/>
      <c r="EX37" s="494"/>
      <c r="EY37" s="494"/>
      <c r="EZ37" s="494"/>
      <c r="FA37" s="494"/>
      <c r="FB37" s="494"/>
      <c r="FC37" s="494"/>
      <c r="FD37" s="494"/>
      <c r="FE37" s="494"/>
      <c r="FF37" s="494"/>
      <c r="FG37" s="494"/>
      <c r="FH37" s="494"/>
      <c r="FI37" s="494"/>
      <c r="FJ37" s="494"/>
      <c r="FK37" s="496"/>
    </row>
    <row r="38" spans="69:167" s="31" customFormat="1" ht="12" customHeight="1" thickBot="1">
      <c r="BQ38" s="32" t="s">
        <v>251</v>
      </c>
      <c r="BS38" s="497"/>
      <c r="BT38" s="498"/>
      <c r="BU38" s="498"/>
      <c r="BV38" s="498"/>
      <c r="BW38" s="498"/>
      <c r="BX38" s="498"/>
      <c r="BY38" s="498"/>
      <c r="BZ38" s="498"/>
      <c r="CA38" s="498"/>
      <c r="CB38" s="498"/>
      <c r="CC38" s="498"/>
      <c r="CD38" s="498"/>
      <c r="CE38" s="498"/>
      <c r="CF38" s="498"/>
      <c r="CG38" s="498"/>
      <c r="CH38" s="498"/>
      <c r="CI38" s="498"/>
      <c r="CJ38" s="498"/>
      <c r="CK38" s="498"/>
      <c r="CL38" s="498"/>
      <c r="CM38" s="499"/>
      <c r="CN38" s="500" t="s">
        <v>36</v>
      </c>
      <c r="CO38" s="500"/>
      <c r="CP38" s="500"/>
      <c r="CQ38" s="500"/>
      <c r="CR38" s="500"/>
      <c r="CS38" s="500"/>
      <c r="CT38" s="500"/>
      <c r="CU38" s="500"/>
      <c r="CV38" s="500"/>
      <c r="CW38" s="500"/>
      <c r="CX38" s="500"/>
      <c r="CY38" s="500"/>
      <c r="CZ38" s="500"/>
      <c r="DA38" s="500"/>
      <c r="DB38" s="501"/>
      <c r="DC38" s="501"/>
      <c r="DD38" s="501"/>
      <c r="DE38" s="501"/>
      <c r="DF38" s="501"/>
      <c r="DG38" s="501"/>
      <c r="DH38" s="501"/>
      <c r="DI38" s="501"/>
      <c r="DJ38" s="501"/>
      <c r="DK38" s="501"/>
      <c r="DL38" s="501"/>
      <c r="DM38" s="501"/>
      <c r="DN38" s="501"/>
      <c r="DO38" s="501"/>
      <c r="DP38" s="502">
        <f>DP36+DP34</f>
        <v>175483.97</v>
      </c>
      <c r="DQ38" s="502"/>
      <c r="DR38" s="502"/>
      <c r="DS38" s="502"/>
      <c r="DT38" s="502"/>
      <c r="DU38" s="502"/>
      <c r="DV38" s="502"/>
      <c r="DW38" s="502"/>
      <c r="DX38" s="502"/>
      <c r="DY38" s="502"/>
      <c r="DZ38" s="502"/>
      <c r="EA38" s="502"/>
      <c r="EB38" s="502"/>
      <c r="EC38" s="502"/>
      <c r="ED38" s="502"/>
      <c r="EE38" s="502"/>
      <c r="EF38" s="502"/>
      <c r="EG38" s="502"/>
      <c r="EH38" s="502"/>
      <c r="EI38" s="502"/>
      <c r="EJ38" s="502"/>
      <c r="EK38" s="502"/>
      <c r="EL38" s="502"/>
      <c r="EM38" s="502"/>
      <c r="EN38" s="502">
        <f>EN37+EN35</f>
        <v>175483.97</v>
      </c>
      <c r="EO38" s="502"/>
      <c r="EP38" s="502"/>
      <c r="EQ38" s="502"/>
      <c r="ER38" s="502"/>
      <c r="ES38" s="502"/>
      <c r="ET38" s="502"/>
      <c r="EU38" s="502"/>
      <c r="EV38" s="502"/>
      <c r="EW38" s="502"/>
      <c r="EX38" s="502"/>
      <c r="EY38" s="502"/>
      <c r="EZ38" s="502"/>
      <c r="FA38" s="502"/>
      <c r="FB38" s="502"/>
      <c r="FC38" s="502"/>
      <c r="FD38" s="502"/>
      <c r="FE38" s="502"/>
      <c r="FF38" s="502"/>
      <c r="FG38" s="502"/>
      <c r="FH38" s="502"/>
      <c r="FI38" s="502"/>
      <c r="FJ38" s="502"/>
      <c r="FK38" s="503"/>
    </row>
    <row r="39" ht="4.5" customHeight="1" thickBot="1"/>
    <row r="40" spans="150:167" s="23" customFormat="1" ht="8.25" customHeight="1">
      <c r="ET40" s="24"/>
      <c r="EU40" s="24"/>
      <c r="EX40" s="24" t="s">
        <v>252</v>
      </c>
      <c r="EZ40" s="402"/>
      <c r="FA40" s="403"/>
      <c r="FB40" s="403"/>
      <c r="FC40" s="403"/>
      <c r="FD40" s="403"/>
      <c r="FE40" s="403"/>
      <c r="FF40" s="403"/>
      <c r="FG40" s="403"/>
      <c r="FH40" s="403"/>
      <c r="FI40" s="403"/>
      <c r="FJ40" s="403"/>
      <c r="FK40" s="404"/>
    </row>
    <row r="41" spans="1:167" s="23" customFormat="1" ht="10.5" customHeight="1" thickBot="1">
      <c r="A41" s="23" t="s">
        <v>253</v>
      </c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H41" s="431" t="s">
        <v>622</v>
      </c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ET41" s="24"/>
      <c r="EU41" s="24"/>
      <c r="EW41" s="31"/>
      <c r="EX41" s="24" t="s">
        <v>254</v>
      </c>
      <c r="EZ41" s="504"/>
      <c r="FA41" s="505"/>
      <c r="FB41" s="505"/>
      <c r="FC41" s="505"/>
      <c r="FD41" s="505"/>
      <c r="FE41" s="505"/>
      <c r="FF41" s="505"/>
      <c r="FG41" s="505"/>
      <c r="FH41" s="505"/>
      <c r="FI41" s="505"/>
      <c r="FJ41" s="505"/>
      <c r="FK41" s="506"/>
    </row>
    <row r="42" spans="14:58" s="22" customFormat="1" ht="10.5" customHeight="1" thickBot="1">
      <c r="N42" s="435" t="s">
        <v>17</v>
      </c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H42" s="491" t="s">
        <v>18</v>
      </c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1"/>
      <c r="BF42" s="491"/>
    </row>
    <row r="43" spans="1:167" ht="10.5" customHeight="1">
      <c r="A43" s="23" t="s">
        <v>255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X43" s="507" t="s">
        <v>256</v>
      </c>
      <c r="BY43" s="508"/>
      <c r="BZ43" s="508"/>
      <c r="CA43" s="508"/>
      <c r="CB43" s="508"/>
      <c r="CC43" s="508"/>
      <c r="CD43" s="508"/>
      <c r="CE43" s="508"/>
      <c r="CF43" s="508"/>
      <c r="CG43" s="508"/>
      <c r="CH43" s="508"/>
      <c r="CI43" s="508"/>
      <c r="CJ43" s="508"/>
      <c r="CK43" s="508"/>
      <c r="CL43" s="508"/>
      <c r="CM43" s="508"/>
      <c r="CN43" s="508"/>
      <c r="CO43" s="508"/>
      <c r="CP43" s="508"/>
      <c r="CQ43" s="508"/>
      <c r="CR43" s="508"/>
      <c r="CS43" s="508"/>
      <c r="CT43" s="508"/>
      <c r="CU43" s="508"/>
      <c r="CV43" s="508"/>
      <c r="CW43" s="508"/>
      <c r="CX43" s="508"/>
      <c r="CY43" s="508"/>
      <c r="CZ43" s="508"/>
      <c r="DA43" s="508"/>
      <c r="DB43" s="508"/>
      <c r="DC43" s="508"/>
      <c r="DD43" s="508"/>
      <c r="DE43" s="508"/>
      <c r="DF43" s="508"/>
      <c r="DG43" s="508"/>
      <c r="DH43" s="508"/>
      <c r="DI43" s="508"/>
      <c r="DJ43" s="508"/>
      <c r="DK43" s="508"/>
      <c r="DL43" s="508"/>
      <c r="DM43" s="508"/>
      <c r="DN43" s="508"/>
      <c r="DO43" s="508"/>
      <c r="DP43" s="508"/>
      <c r="DQ43" s="508"/>
      <c r="DR43" s="508"/>
      <c r="DS43" s="508"/>
      <c r="DT43" s="508"/>
      <c r="DU43" s="508"/>
      <c r="DV43" s="508"/>
      <c r="DW43" s="508"/>
      <c r="DX43" s="508"/>
      <c r="DY43" s="508"/>
      <c r="DZ43" s="508"/>
      <c r="EA43" s="508"/>
      <c r="EB43" s="508"/>
      <c r="EC43" s="508"/>
      <c r="ED43" s="508"/>
      <c r="EE43" s="508"/>
      <c r="EF43" s="508"/>
      <c r="EG43" s="508"/>
      <c r="EH43" s="508"/>
      <c r="EI43" s="508"/>
      <c r="EJ43" s="508"/>
      <c r="EK43" s="508"/>
      <c r="EL43" s="508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3"/>
    </row>
    <row r="44" spans="1:167" ht="10.5" customHeight="1">
      <c r="A44" s="23" t="s">
        <v>257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X44" s="509" t="s">
        <v>258</v>
      </c>
      <c r="BY44" s="510"/>
      <c r="BZ44" s="510"/>
      <c r="CA44" s="510"/>
      <c r="CB44" s="510"/>
      <c r="CC44" s="510"/>
      <c r="CD44" s="510"/>
      <c r="CE44" s="510"/>
      <c r="CF44" s="510"/>
      <c r="CG44" s="510"/>
      <c r="CH44" s="510"/>
      <c r="CI44" s="510"/>
      <c r="CJ44" s="510"/>
      <c r="CK44" s="510"/>
      <c r="CL44" s="510"/>
      <c r="CM44" s="510"/>
      <c r="CN44" s="510"/>
      <c r="CO44" s="510"/>
      <c r="CP44" s="510"/>
      <c r="CQ44" s="510"/>
      <c r="CR44" s="510"/>
      <c r="CS44" s="510"/>
      <c r="CT44" s="510"/>
      <c r="CU44" s="510"/>
      <c r="CV44" s="510"/>
      <c r="CW44" s="510"/>
      <c r="CX44" s="510"/>
      <c r="CY44" s="510"/>
      <c r="CZ44" s="510"/>
      <c r="DA44" s="510"/>
      <c r="DB44" s="510"/>
      <c r="DC44" s="510"/>
      <c r="DD44" s="510"/>
      <c r="DE44" s="510"/>
      <c r="DF44" s="510"/>
      <c r="DG44" s="510"/>
      <c r="DH44" s="510"/>
      <c r="DI44" s="510"/>
      <c r="DJ44" s="510"/>
      <c r="DK44" s="510"/>
      <c r="DL44" s="510"/>
      <c r="DM44" s="510"/>
      <c r="DN44" s="510"/>
      <c r="DO44" s="510"/>
      <c r="DP44" s="510"/>
      <c r="DQ44" s="510"/>
      <c r="DR44" s="510"/>
      <c r="DS44" s="510"/>
      <c r="DT44" s="510"/>
      <c r="DU44" s="510"/>
      <c r="DV44" s="510"/>
      <c r="DW44" s="510"/>
      <c r="DX44" s="510"/>
      <c r="DY44" s="510"/>
      <c r="DZ44" s="510"/>
      <c r="EA44" s="510"/>
      <c r="EB44" s="510"/>
      <c r="EC44" s="510"/>
      <c r="ED44" s="510"/>
      <c r="EE44" s="510"/>
      <c r="EF44" s="510"/>
      <c r="EG44" s="510"/>
      <c r="EH44" s="510"/>
      <c r="EI44" s="510"/>
      <c r="EJ44" s="510"/>
      <c r="EK44" s="510"/>
      <c r="EL44" s="510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5"/>
    </row>
    <row r="45" spans="1:167" ht="10.5" customHeight="1">
      <c r="A45" s="23" t="s">
        <v>259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H45" s="431" t="s">
        <v>624</v>
      </c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E45" s="431"/>
      <c r="BF45" s="431"/>
      <c r="BX45" s="59"/>
      <c r="BY45" s="23" t="s">
        <v>260</v>
      </c>
      <c r="CL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45"/>
    </row>
    <row r="46" spans="14:167" ht="10.5" customHeight="1">
      <c r="N46" s="435" t="s">
        <v>17</v>
      </c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H46" s="491" t="s">
        <v>18</v>
      </c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X46" s="59"/>
      <c r="BY46" s="23" t="s">
        <v>261</v>
      </c>
      <c r="CL46" s="431"/>
      <c r="CM46" s="431"/>
      <c r="CN46" s="431"/>
      <c r="CO46" s="431"/>
      <c r="CP46" s="431"/>
      <c r="CQ46" s="431"/>
      <c r="CR46" s="431"/>
      <c r="CS46" s="431"/>
      <c r="CT46" s="431"/>
      <c r="CU46" s="431"/>
      <c r="CV46" s="431"/>
      <c r="CW46" s="431"/>
      <c r="CX46" s="431"/>
      <c r="CZ46" s="431"/>
      <c r="DA46" s="431"/>
      <c r="DB46" s="431"/>
      <c r="DC46" s="431"/>
      <c r="DD46" s="431"/>
      <c r="DE46" s="431"/>
      <c r="DF46" s="431"/>
      <c r="DG46" s="431"/>
      <c r="DH46" s="431"/>
      <c r="DJ46" s="431"/>
      <c r="DK46" s="431"/>
      <c r="DL46" s="431"/>
      <c r="DM46" s="431"/>
      <c r="DN46" s="431"/>
      <c r="DO46" s="431"/>
      <c r="DP46" s="431"/>
      <c r="DQ46" s="431"/>
      <c r="DR46" s="431"/>
      <c r="DS46" s="431"/>
      <c r="DT46" s="431"/>
      <c r="DU46" s="431"/>
      <c r="DV46" s="431"/>
      <c r="DW46" s="431"/>
      <c r="DX46" s="431"/>
      <c r="DY46" s="431"/>
      <c r="DZ46" s="431"/>
      <c r="EA46" s="431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FJ46" s="23"/>
      <c r="FK46" s="45"/>
    </row>
    <row r="47" spans="1:167" ht="10.5" customHeight="1">
      <c r="A47" s="23" t="s">
        <v>260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X47" s="59"/>
      <c r="CL47" s="405" t="s">
        <v>140</v>
      </c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Z47" s="405" t="s">
        <v>17</v>
      </c>
      <c r="DA47" s="405"/>
      <c r="DB47" s="405"/>
      <c r="DC47" s="405"/>
      <c r="DD47" s="405"/>
      <c r="DE47" s="405"/>
      <c r="DF47" s="405"/>
      <c r="DG47" s="405"/>
      <c r="DH47" s="405"/>
      <c r="DJ47" s="405" t="s">
        <v>18</v>
      </c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C47" s="405" t="s">
        <v>143</v>
      </c>
      <c r="ED47" s="405"/>
      <c r="EE47" s="405"/>
      <c r="EF47" s="405"/>
      <c r="EG47" s="405"/>
      <c r="EH47" s="405"/>
      <c r="EI47" s="405"/>
      <c r="EJ47" s="405"/>
      <c r="EK47" s="405"/>
      <c r="EL47" s="405"/>
      <c r="FJ47" s="46"/>
      <c r="FK47" s="45"/>
    </row>
    <row r="48" spans="1:167" ht="10.5" customHeight="1">
      <c r="A48" s="23" t="s">
        <v>261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431" t="s">
        <v>623</v>
      </c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O48" s="431" t="s">
        <v>624</v>
      </c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X48" s="59"/>
      <c r="BY48" s="490" t="s">
        <v>19</v>
      </c>
      <c r="BZ48" s="490"/>
      <c r="CA48" s="465"/>
      <c r="CB48" s="465"/>
      <c r="CC48" s="465"/>
      <c r="CD48" s="465"/>
      <c r="CE48" s="465"/>
      <c r="CF48" s="489" t="s">
        <v>19</v>
      </c>
      <c r="CG48" s="489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90">
        <v>20</v>
      </c>
      <c r="DF48" s="490"/>
      <c r="DG48" s="490"/>
      <c r="DH48" s="490"/>
      <c r="DI48" s="428"/>
      <c r="DJ48" s="428"/>
      <c r="DK48" s="428"/>
      <c r="DL48" s="489" t="s">
        <v>3</v>
      </c>
      <c r="DM48" s="489"/>
      <c r="DN48" s="489"/>
      <c r="ED48" s="23"/>
      <c r="EE48" s="23"/>
      <c r="EF48" s="23"/>
      <c r="EG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45"/>
    </row>
    <row r="49" spans="14:167" s="22" customFormat="1" ht="9.75" customHeight="1" thickBot="1">
      <c r="N49" s="405" t="s">
        <v>140</v>
      </c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D49" s="405" t="s">
        <v>17</v>
      </c>
      <c r="AE49" s="405"/>
      <c r="AF49" s="405"/>
      <c r="AG49" s="405"/>
      <c r="AH49" s="405"/>
      <c r="AI49" s="405"/>
      <c r="AJ49" s="405"/>
      <c r="AK49" s="405"/>
      <c r="AL49" s="405"/>
      <c r="AM49" s="405"/>
      <c r="AO49" s="405" t="s">
        <v>18</v>
      </c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H49" s="511" t="s">
        <v>143</v>
      </c>
      <c r="BI49" s="511"/>
      <c r="BJ49" s="511"/>
      <c r="BK49" s="511"/>
      <c r="BL49" s="511"/>
      <c r="BM49" s="511"/>
      <c r="BN49" s="511"/>
      <c r="BO49" s="511"/>
      <c r="BP49" s="511"/>
      <c r="BQ49" s="511"/>
      <c r="BR49" s="511"/>
      <c r="BS49" s="511"/>
      <c r="BT49" s="511"/>
      <c r="BU49" s="511"/>
      <c r="BX49" s="47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9"/>
    </row>
    <row r="50" spans="1:42" s="23" customFormat="1" ht="10.5" customHeight="1">
      <c r="A50" s="490" t="s">
        <v>19</v>
      </c>
      <c r="B50" s="490"/>
      <c r="C50" s="465" t="s">
        <v>678</v>
      </c>
      <c r="D50" s="465"/>
      <c r="E50" s="465"/>
      <c r="F50" s="465"/>
      <c r="G50" s="465"/>
      <c r="H50" s="489" t="s">
        <v>19</v>
      </c>
      <c r="I50" s="489"/>
      <c r="J50" s="465" t="s">
        <v>679</v>
      </c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90">
        <v>20</v>
      </c>
      <c r="AH50" s="490"/>
      <c r="AI50" s="490"/>
      <c r="AJ50" s="490"/>
      <c r="AK50" s="428" t="s">
        <v>581</v>
      </c>
      <c r="AL50" s="428"/>
      <c r="AM50" s="428"/>
      <c r="AN50" s="489" t="s">
        <v>3</v>
      </c>
      <c r="AO50" s="489"/>
      <c r="AP50" s="489"/>
    </row>
    <row r="51" s="23" customFormat="1" ht="3" customHeight="1"/>
  </sheetData>
  <sheetProtection/>
  <mergeCells count="152">
    <mergeCell ref="AN50:AP50"/>
    <mergeCell ref="A50:B50"/>
    <mergeCell ref="C50:G50"/>
    <mergeCell ref="H50:I50"/>
    <mergeCell ref="J50:AF50"/>
    <mergeCell ref="AG50:AJ50"/>
    <mergeCell ref="AK50:AM50"/>
    <mergeCell ref="CH48:DD48"/>
    <mergeCell ref="DE48:DH48"/>
    <mergeCell ref="DI48:DK48"/>
    <mergeCell ref="DL48:DN48"/>
    <mergeCell ref="N49:AB49"/>
    <mergeCell ref="AD49:AM49"/>
    <mergeCell ref="AO49:BF49"/>
    <mergeCell ref="BH49:BU49"/>
    <mergeCell ref="CZ47:DH47"/>
    <mergeCell ref="DJ47:EA47"/>
    <mergeCell ref="EC47:EL47"/>
    <mergeCell ref="N48:AB48"/>
    <mergeCell ref="AD48:AM48"/>
    <mergeCell ref="AO48:BF48"/>
    <mergeCell ref="BH48:BU48"/>
    <mergeCell ref="BY48:BZ48"/>
    <mergeCell ref="CA48:CE48"/>
    <mergeCell ref="CF48:CG48"/>
    <mergeCell ref="BX44:EL44"/>
    <mergeCell ref="N45:AF45"/>
    <mergeCell ref="AH45:BF45"/>
    <mergeCell ref="N46:AF46"/>
    <mergeCell ref="AH46:BF46"/>
    <mergeCell ref="CL46:CX46"/>
    <mergeCell ref="CZ46:DH46"/>
    <mergeCell ref="DJ46:EA46"/>
    <mergeCell ref="EC46:EL46"/>
    <mergeCell ref="N41:AF41"/>
    <mergeCell ref="AH41:BF41"/>
    <mergeCell ref="EZ41:FK41"/>
    <mergeCell ref="N42:AF42"/>
    <mergeCell ref="AH42:BF42"/>
    <mergeCell ref="BX43:EL43"/>
    <mergeCell ref="BS37:CM37"/>
    <mergeCell ref="CN37:DA37"/>
    <mergeCell ref="DB37:DO37"/>
    <mergeCell ref="DP37:EM37"/>
    <mergeCell ref="EN37:FK37"/>
    <mergeCell ref="BS38:CM38"/>
    <mergeCell ref="CN38:DA38"/>
    <mergeCell ref="DB38:DO38"/>
    <mergeCell ref="DP38:EM38"/>
    <mergeCell ref="EN38:FK38"/>
    <mergeCell ref="A36:AD36"/>
    <mergeCell ref="AE36:AN36"/>
    <mergeCell ref="AO36:AX36"/>
    <mergeCell ref="AY36:BH36"/>
    <mergeCell ref="BI36:BR36"/>
    <mergeCell ref="A37:AD37"/>
    <mergeCell ref="AE37:AN37"/>
    <mergeCell ref="AO37:AX37"/>
    <mergeCell ref="AY37:BH37"/>
    <mergeCell ref="BI37:BR37"/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BS34:CM34"/>
    <mergeCell ref="A33:AD33"/>
    <mergeCell ref="AE33:AN33"/>
    <mergeCell ref="AO33:AX33"/>
    <mergeCell ref="AY33:BH33"/>
    <mergeCell ref="BI33:BR33"/>
    <mergeCell ref="BS33:CM33"/>
    <mergeCell ref="BS35:CM35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EN36:FK36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EZ40:FK40"/>
    <mergeCell ref="CL47:CX47"/>
    <mergeCell ref="CN35:DA35"/>
    <mergeCell ref="DB35:DO35"/>
    <mergeCell ref="DP35:EM35"/>
    <mergeCell ref="EN35:FK35"/>
    <mergeCell ref="BS36:CM36"/>
    <mergeCell ref="CN36:DA36"/>
    <mergeCell ref="DB36:DO36"/>
    <mergeCell ref="DP36:EM36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zoomScalePageLayoutView="0" workbookViewId="0" topLeftCell="B1">
      <selection activeCell="F56" sqref="F56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/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201"/>
      <c r="C6" s="201"/>
      <c r="D6" s="201"/>
      <c r="E6" s="201"/>
      <c r="F6" s="201"/>
      <c r="G6" s="201"/>
      <c r="H6" s="201"/>
      <c r="I6" s="201"/>
      <c r="J6" s="201"/>
    </row>
    <row r="7" spans="2:10" s="61" customFormat="1" ht="35.25" customHeight="1">
      <c r="B7" s="60" t="s">
        <v>265</v>
      </c>
      <c r="E7" s="543" t="s">
        <v>675</v>
      </c>
      <c r="F7" s="543"/>
      <c r="G7" s="543"/>
      <c r="H7" s="543"/>
      <c r="I7" s="543"/>
      <c r="J7" s="543"/>
    </row>
    <row r="8" spans="2:10" s="61" customFormat="1" ht="9.75" customHeight="1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266</v>
      </c>
      <c r="D9" s="544" t="s">
        <v>579</v>
      </c>
      <c r="E9" s="544"/>
      <c r="F9" s="544"/>
      <c r="G9" s="544"/>
      <c r="H9" s="544"/>
      <c r="I9" s="544"/>
      <c r="J9" s="544"/>
    </row>
    <row r="10" s="61" customFormat="1" ht="15.75">
      <c r="F10" s="62"/>
    </row>
    <row r="11" spans="2:6" s="61" customFormat="1" ht="15.75">
      <c r="B11" s="95" t="s">
        <v>453</v>
      </c>
      <c r="F11" s="62"/>
    </row>
    <row r="12" s="61" customFormat="1" ht="10.5" customHeight="1">
      <c r="F12" s="62"/>
    </row>
    <row r="13" spans="2:10" s="61" customFormat="1" ht="45" customHeight="1">
      <c r="B13" s="139" t="s">
        <v>269</v>
      </c>
      <c r="C13" s="139" t="s">
        <v>454</v>
      </c>
      <c r="D13" s="139" t="s">
        <v>455</v>
      </c>
      <c r="E13" s="545" t="s">
        <v>456</v>
      </c>
      <c r="F13" s="545"/>
      <c r="G13" s="545"/>
      <c r="H13" s="545" t="s">
        <v>451</v>
      </c>
      <c r="I13" s="545"/>
      <c r="J13" s="545"/>
    </row>
    <row r="14" spans="2:10" s="61" customFormat="1" ht="15.75">
      <c r="B14" s="132">
        <v>1</v>
      </c>
      <c r="C14" s="132" t="s">
        <v>671</v>
      </c>
      <c r="D14" s="131">
        <v>1</v>
      </c>
      <c r="E14" s="546">
        <v>47401.1</v>
      </c>
      <c r="F14" s="546"/>
      <c r="G14" s="546"/>
      <c r="H14" s="547">
        <v>47401.1</v>
      </c>
      <c r="I14" s="548"/>
      <c r="J14" s="549"/>
    </row>
    <row r="15" spans="2:10" s="95" customFormat="1" ht="15.75">
      <c r="B15" s="133"/>
      <c r="C15" s="133" t="s">
        <v>172</v>
      </c>
      <c r="D15" s="134"/>
      <c r="E15" s="540"/>
      <c r="F15" s="540"/>
      <c r="G15" s="540"/>
      <c r="H15" s="541">
        <f>SUM(H14:J14)</f>
        <v>47401.1</v>
      </c>
      <c r="I15" s="541"/>
      <c r="J15" s="541"/>
    </row>
    <row r="16" s="61" customFormat="1" ht="15.75">
      <c r="F16" s="62"/>
    </row>
    <row r="17" spans="1:17" s="61" customFormat="1" ht="33" customHeight="1">
      <c r="A17" s="532" t="s">
        <v>483</v>
      </c>
      <c r="B17" s="533"/>
      <c r="C17" s="533"/>
      <c r="D17" s="533"/>
      <c r="E17" s="533"/>
      <c r="F17" s="533"/>
      <c r="G17" s="533"/>
      <c r="H17" s="533"/>
      <c r="I17" s="533"/>
      <c r="J17" s="533"/>
      <c r="M17" s="176"/>
      <c r="N17" s="177"/>
      <c r="O17" s="177"/>
      <c r="P17" s="177"/>
      <c r="Q17" s="177"/>
    </row>
    <row r="18" spans="1:17" ht="54">
      <c r="A18" s="77"/>
      <c r="B18" s="85" t="s">
        <v>269</v>
      </c>
      <c r="C18" s="534" t="s">
        <v>286</v>
      </c>
      <c r="D18" s="535"/>
      <c r="E18" s="535"/>
      <c r="F18" s="536"/>
      <c r="G18" s="198" t="s">
        <v>287</v>
      </c>
      <c r="H18" s="534" t="s">
        <v>288</v>
      </c>
      <c r="I18" s="536"/>
      <c r="J18" s="199" t="s">
        <v>289</v>
      </c>
      <c r="N18" s="176"/>
      <c r="O18" s="177"/>
      <c r="P18" s="177"/>
      <c r="Q18" s="177"/>
    </row>
    <row r="19" spans="1:10" ht="12.75">
      <c r="A19" s="87"/>
      <c r="B19" s="200">
        <v>1</v>
      </c>
      <c r="C19" s="537">
        <v>2</v>
      </c>
      <c r="D19" s="538"/>
      <c r="E19" s="538"/>
      <c r="F19" s="539"/>
      <c r="G19" s="197">
        <v>3</v>
      </c>
      <c r="H19" s="537">
        <v>4</v>
      </c>
      <c r="I19" s="539"/>
      <c r="J19" s="80" t="s">
        <v>290</v>
      </c>
    </row>
    <row r="20" spans="1:10" s="95" customFormat="1" ht="15.75" outlineLevel="1">
      <c r="A20" s="90"/>
      <c r="B20" s="91">
        <v>1</v>
      </c>
      <c r="C20" s="525" t="s">
        <v>291</v>
      </c>
      <c r="D20" s="526"/>
      <c r="E20" s="526"/>
      <c r="F20" s="527"/>
      <c r="G20" s="92" t="s">
        <v>292</v>
      </c>
      <c r="H20" s="530" t="s">
        <v>292</v>
      </c>
      <c r="I20" s="531"/>
      <c r="J20" s="94">
        <f>J21+J22</f>
        <v>47401.1</v>
      </c>
    </row>
    <row r="21" spans="1:17" s="61" customFormat="1" ht="30" customHeight="1" outlineLevel="1">
      <c r="A21" s="66"/>
      <c r="B21" s="67" t="s">
        <v>293</v>
      </c>
      <c r="C21" s="520" t="s">
        <v>294</v>
      </c>
      <c r="D21" s="521"/>
      <c r="E21" s="521"/>
      <c r="F21" s="522"/>
      <c r="G21" s="96"/>
      <c r="H21" s="523">
        <v>22</v>
      </c>
      <c r="I21" s="524"/>
      <c r="J21" s="74">
        <v>47401.1</v>
      </c>
      <c r="N21" s="178"/>
      <c r="O21" s="179"/>
      <c r="P21" s="179"/>
      <c r="Q21" s="179"/>
    </row>
    <row r="22" spans="1:10" s="61" customFormat="1" ht="15.75" outlineLevel="1">
      <c r="A22" s="66"/>
      <c r="B22" s="67" t="s">
        <v>295</v>
      </c>
      <c r="C22" s="520" t="s">
        <v>296</v>
      </c>
      <c r="D22" s="521"/>
      <c r="E22" s="521"/>
      <c r="F22" s="522"/>
      <c r="G22" s="96"/>
      <c r="H22" s="523">
        <v>10</v>
      </c>
      <c r="I22" s="524"/>
      <c r="J22" s="74">
        <f aca="true" t="shared" si="0" ref="J22:J27">G22*H22/100</f>
        <v>0</v>
      </c>
    </row>
    <row r="23" spans="1:10" s="95" customFormat="1" ht="15.75" outlineLevel="1">
      <c r="A23" s="90"/>
      <c r="B23" s="91">
        <v>2</v>
      </c>
      <c r="C23" s="525" t="s">
        <v>297</v>
      </c>
      <c r="D23" s="526"/>
      <c r="E23" s="526"/>
      <c r="F23" s="527"/>
      <c r="G23" s="92" t="s">
        <v>292</v>
      </c>
      <c r="H23" s="530" t="s">
        <v>292</v>
      </c>
      <c r="I23" s="531"/>
      <c r="J23" s="74">
        <f>J24+J26</f>
        <v>0</v>
      </c>
    </row>
    <row r="24" spans="1:10" s="61" customFormat="1" ht="49.5" customHeight="1" outlineLevel="1">
      <c r="A24" s="66"/>
      <c r="B24" s="67" t="s">
        <v>298</v>
      </c>
      <c r="C24" s="520" t="s">
        <v>299</v>
      </c>
      <c r="D24" s="521"/>
      <c r="E24" s="521"/>
      <c r="F24" s="522"/>
      <c r="G24" s="96"/>
      <c r="H24" s="523">
        <v>2.9</v>
      </c>
      <c r="I24" s="524"/>
      <c r="J24" s="74">
        <f>G24*H24/100</f>
        <v>0</v>
      </c>
    </row>
    <row r="25" spans="1:10" s="61" customFormat="1" ht="15.75" outlineLevel="1">
      <c r="A25" s="66"/>
      <c r="B25" s="67" t="s">
        <v>300</v>
      </c>
      <c r="C25" s="520" t="s">
        <v>301</v>
      </c>
      <c r="D25" s="521"/>
      <c r="E25" s="521"/>
      <c r="F25" s="522"/>
      <c r="G25" s="96"/>
      <c r="H25" s="523">
        <v>0</v>
      </c>
      <c r="I25" s="524"/>
      <c r="J25" s="74">
        <f t="shared" si="0"/>
        <v>0</v>
      </c>
    </row>
    <row r="26" spans="1:10" s="61" customFormat="1" ht="15.75" outlineLevel="1">
      <c r="A26" s="66"/>
      <c r="B26" s="67" t="s">
        <v>302</v>
      </c>
      <c r="C26" s="520" t="s">
        <v>303</v>
      </c>
      <c r="D26" s="521"/>
      <c r="E26" s="521"/>
      <c r="F26" s="522"/>
      <c r="G26" s="96"/>
      <c r="H26" s="523">
        <v>0.2</v>
      </c>
      <c r="I26" s="524"/>
      <c r="J26" s="74">
        <f>G24*H26/100</f>
        <v>0</v>
      </c>
    </row>
    <row r="27" spans="1:10" s="61" customFormat="1" ht="15.75" outlineLevel="1">
      <c r="A27" s="66"/>
      <c r="B27" s="67" t="s">
        <v>304</v>
      </c>
      <c r="C27" s="520" t="s">
        <v>305</v>
      </c>
      <c r="D27" s="521"/>
      <c r="E27" s="521"/>
      <c r="F27" s="522"/>
      <c r="G27" s="96"/>
      <c r="H27" s="523"/>
      <c r="I27" s="524"/>
      <c r="J27" s="74">
        <f t="shared" si="0"/>
        <v>0</v>
      </c>
    </row>
    <row r="28" spans="1:10" s="95" customFormat="1" ht="30" customHeight="1" outlineLevel="1">
      <c r="A28" s="90"/>
      <c r="B28" s="91">
        <v>3</v>
      </c>
      <c r="C28" s="525" t="s">
        <v>306</v>
      </c>
      <c r="D28" s="526"/>
      <c r="E28" s="526"/>
      <c r="F28" s="527"/>
      <c r="G28" s="93"/>
      <c r="H28" s="528">
        <v>5.1</v>
      </c>
      <c r="I28" s="529"/>
      <c r="J28" s="74">
        <f>G24*H28/100</f>
        <v>0</v>
      </c>
    </row>
    <row r="29" spans="1:10" s="61" customFormat="1" ht="15.75" outlineLevel="1">
      <c r="A29" s="517" t="s">
        <v>285</v>
      </c>
      <c r="B29" s="518"/>
      <c r="C29" s="518"/>
      <c r="D29" s="518"/>
      <c r="E29" s="518"/>
      <c r="F29" s="518"/>
      <c r="G29" s="518"/>
      <c r="H29" s="518"/>
      <c r="I29" s="519"/>
      <c r="J29" s="76">
        <f>J20+J23+J28-0.01</f>
        <v>47401.09</v>
      </c>
    </row>
    <row r="30" spans="3:10" s="61" customFormat="1" ht="21" customHeight="1">
      <c r="C30" s="512" t="s">
        <v>325</v>
      </c>
      <c r="D30" s="512"/>
      <c r="E30" s="512"/>
      <c r="F30" s="512"/>
      <c r="G30" s="512"/>
      <c r="H30" s="512"/>
      <c r="I30" s="513"/>
      <c r="J30" s="103">
        <f>J29</f>
        <v>47401.09</v>
      </c>
    </row>
    <row r="33" spans="2:10" ht="12.75">
      <c r="B33" s="79" t="s">
        <v>138</v>
      </c>
      <c r="D33" s="124"/>
      <c r="E33" s="124"/>
      <c r="F33" s="125"/>
      <c r="I33" s="124"/>
      <c r="J33" s="124" t="s">
        <v>580</v>
      </c>
    </row>
    <row r="34" spans="9:10" ht="12.75">
      <c r="I34" s="514" t="s">
        <v>326</v>
      </c>
      <c r="J34" s="514"/>
    </row>
    <row r="36" spans="2:10" ht="12.75">
      <c r="B36" s="79" t="s">
        <v>327</v>
      </c>
      <c r="D36" s="124"/>
      <c r="E36" s="124"/>
      <c r="F36" s="125"/>
      <c r="I36" s="124"/>
      <c r="J36" s="124" t="s">
        <v>591</v>
      </c>
    </row>
    <row r="37" spans="9:10" ht="12.75">
      <c r="I37" s="514" t="s">
        <v>326</v>
      </c>
      <c r="J37" s="514"/>
    </row>
    <row r="39" spans="2:10" ht="12.75">
      <c r="B39" s="79" t="s">
        <v>328</v>
      </c>
      <c r="C39" s="124"/>
      <c r="D39" s="124"/>
      <c r="F39" s="125"/>
      <c r="G39" s="124"/>
      <c r="I39" s="124"/>
      <c r="J39" s="124"/>
    </row>
    <row r="40" spans="3:10" ht="12.75">
      <c r="C40" s="515" t="s">
        <v>140</v>
      </c>
      <c r="D40" s="515"/>
      <c r="F40" s="516" t="s">
        <v>143</v>
      </c>
      <c r="G40" s="516"/>
      <c r="I40" s="514" t="s">
        <v>326</v>
      </c>
      <c r="J40" s="514"/>
    </row>
    <row r="42" ht="12.75">
      <c r="C42" s="202">
        <v>44144</v>
      </c>
    </row>
  </sheetData>
  <sheetProtection/>
  <mergeCells count="39">
    <mergeCell ref="B5:J5"/>
    <mergeCell ref="E7:J7"/>
    <mergeCell ref="D9:J9"/>
    <mergeCell ref="E13:G13"/>
    <mergeCell ref="H13:J13"/>
    <mergeCell ref="E14:G14"/>
    <mergeCell ref="H14:J14"/>
    <mergeCell ref="A17:J17"/>
    <mergeCell ref="C18:F18"/>
    <mergeCell ref="H18:I18"/>
    <mergeCell ref="C19:F19"/>
    <mergeCell ref="H19:I19"/>
    <mergeCell ref="E15:G15"/>
    <mergeCell ref="H15:J15"/>
    <mergeCell ref="C20:F20"/>
    <mergeCell ref="H20:I20"/>
    <mergeCell ref="C21:F21"/>
    <mergeCell ref="H21:I21"/>
    <mergeCell ref="C22:F22"/>
    <mergeCell ref="H22:I22"/>
    <mergeCell ref="C23:F23"/>
    <mergeCell ref="H23:I23"/>
    <mergeCell ref="C24:F24"/>
    <mergeCell ref="H24:I24"/>
    <mergeCell ref="C25:F25"/>
    <mergeCell ref="H25:I25"/>
    <mergeCell ref="A29:I29"/>
    <mergeCell ref="C26:F26"/>
    <mergeCell ref="H26:I26"/>
    <mergeCell ref="C27:F27"/>
    <mergeCell ref="H27:I27"/>
    <mergeCell ref="C28:F28"/>
    <mergeCell ref="H28:I28"/>
    <mergeCell ref="C30:I30"/>
    <mergeCell ref="I34:J34"/>
    <mergeCell ref="I37:J37"/>
    <mergeCell ref="C40:D40"/>
    <mergeCell ref="F40:G40"/>
    <mergeCell ref="I40:J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zoomScale="75" zoomScaleNormal="75" zoomScalePageLayoutView="0" workbookViewId="0" topLeftCell="B1">
      <selection activeCell="C89" sqref="C8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/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5.25" customHeight="1">
      <c r="B7" s="60" t="s">
        <v>265</v>
      </c>
      <c r="E7" s="543" t="s">
        <v>164</v>
      </c>
      <c r="F7" s="543"/>
      <c r="G7" s="543"/>
      <c r="H7" s="543"/>
      <c r="I7" s="543"/>
      <c r="J7" s="543"/>
    </row>
    <row r="8" spans="2:10" s="61" customFormat="1" ht="9.75" customHeight="1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266</v>
      </c>
      <c r="D9" s="544" t="s">
        <v>579</v>
      </c>
      <c r="E9" s="544"/>
      <c r="F9" s="544"/>
      <c r="G9" s="544"/>
      <c r="H9" s="544"/>
      <c r="I9" s="544"/>
      <c r="J9" s="544"/>
    </row>
    <row r="10" s="61" customFormat="1" ht="15.75">
      <c r="F10" s="62"/>
    </row>
    <row r="11" spans="2:6" s="61" customFormat="1" ht="15.75">
      <c r="B11" s="95" t="s">
        <v>453</v>
      </c>
      <c r="F11" s="62"/>
    </row>
    <row r="12" s="61" customFormat="1" ht="10.5" customHeight="1">
      <c r="F12" s="62"/>
    </row>
    <row r="13" spans="2:10" s="61" customFormat="1" ht="45" customHeight="1">
      <c r="B13" s="139" t="s">
        <v>269</v>
      </c>
      <c r="C13" s="139" t="s">
        <v>454</v>
      </c>
      <c r="D13" s="139" t="s">
        <v>455</v>
      </c>
      <c r="E13" s="545" t="s">
        <v>456</v>
      </c>
      <c r="F13" s="545"/>
      <c r="G13" s="545"/>
      <c r="H13" s="545" t="s">
        <v>451</v>
      </c>
      <c r="I13" s="545"/>
      <c r="J13" s="545"/>
    </row>
    <row r="14" spans="2:10" s="61" customFormat="1" ht="60">
      <c r="B14" s="132">
        <v>1</v>
      </c>
      <c r="C14" s="132" t="s">
        <v>164</v>
      </c>
      <c r="D14" s="131">
        <v>258</v>
      </c>
      <c r="E14" s="546">
        <f>H14/D14</f>
        <v>78274.25910302326</v>
      </c>
      <c r="F14" s="546"/>
      <c r="G14" s="546"/>
      <c r="H14" s="547">
        <f>J76</f>
        <v>20194758.84858</v>
      </c>
      <c r="I14" s="548"/>
      <c r="J14" s="549"/>
    </row>
    <row r="15" spans="2:10" s="95" customFormat="1" ht="15.75">
      <c r="B15" s="133"/>
      <c r="C15" s="133" t="s">
        <v>172</v>
      </c>
      <c r="D15" s="134"/>
      <c r="E15" s="540"/>
      <c r="F15" s="540"/>
      <c r="G15" s="540"/>
      <c r="H15" s="541">
        <f>SUM(H14:J14)</f>
        <v>20194758.84858</v>
      </c>
      <c r="I15" s="541"/>
      <c r="J15" s="541"/>
    </row>
    <row r="16" s="61" customFormat="1" ht="15.75">
      <c r="F16" s="62"/>
    </row>
    <row r="17" spans="2:10" s="95" customFormat="1" ht="15.75">
      <c r="B17" s="140" t="s">
        <v>452</v>
      </c>
      <c r="C17" s="140"/>
      <c r="D17" s="140"/>
      <c r="E17" s="140"/>
      <c r="F17" s="141"/>
      <c r="G17" s="140"/>
      <c r="H17" s="140"/>
      <c r="I17" s="140"/>
      <c r="J17" s="140"/>
    </row>
    <row r="18" spans="2:10" s="95" customFormat="1" ht="15.75">
      <c r="B18" s="140"/>
      <c r="C18" s="140"/>
      <c r="D18" s="140"/>
      <c r="E18" s="140"/>
      <c r="F18" s="141"/>
      <c r="G18" s="140"/>
      <c r="H18" s="140"/>
      <c r="I18" s="140"/>
      <c r="J18" s="140"/>
    </row>
    <row r="19" spans="1:10" s="61" customFormat="1" ht="15.75">
      <c r="A19" s="533" t="s">
        <v>267</v>
      </c>
      <c r="B19" s="565"/>
      <c r="C19" s="565"/>
      <c r="D19" s="565"/>
      <c r="E19" s="565"/>
      <c r="F19" s="565"/>
      <c r="G19" s="565"/>
      <c r="H19" s="565"/>
      <c r="I19" s="565"/>
      <c r="J19" s="565"/>
    </row>
    <row r="20" spans="1:10" s="64" customFormat="1" ht="13.5">
      <c r="A20" s="63" t="s">
        <v>268</v>
      </c>
      <c r="B20" s="566" t="s">
        <v>269</v>
      </c>
      <c r="C20" s="566" t="s">
        <v>270</v>
      </c>
      <c r="D20" s="566" t="s">
        <v>271</v>
      </c>
      <c r="E20" s="534" t="s">
        <v>272</v>
      </c>
      <c r="F20" s="569"/>
      <c r="G20" s="569"/>
      <c r="H20" s="570"/>
      <c r="I20" s="566" t="s">
        <v>273</v>
      </c>
      <c r="J20" s="566" t="s">
        <v>274</v>
      </c>
    </row>
    <row r="21" spans="1:10" s="64" customFormat="1" ht="13.5">
      <c r="A21" s="63"/>
      <c r="B21" s="567"/>
      <c r="C21" s="567"/>
      <c r="D21" s="567"/>
      <c r="E21" s="560" t="s">
        <v>251</v>
      </c>
      <c r="F21" s="562" t="s">
        <v>41</v>
      </c>
      <c r="G21" s="563"/>
      <c r="H21" s="564"/>
      <c r="I21" s="571"/>
      <c r="J21" s="571"/>
    </row>
    <row r="22" spans="1:10" s="64" customFormat="1" ht="40.5">
      <c r="A22" s="63"/>
      <c r="B22" s="568"/>
      <c r="C22" s="568"/>
      <c r="D22" s="568"/>
      <c r="E22" s="561"/>
      <c r="F22" s="63" t="s">
        <v>275</v>
      </c>
      <c r="G22" s="63" t="s">
        <v>276</v>
      </c>
      <c r="H22" s="63" t="s">
        <v>277</v>
      </c>
      <c r="I22" s="572"/>
      <c r="J22" s="572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278</v>
      </c>
    </row>
    <row r="24" spans="1:10" s="61" customFormat="1" ht="31.5" outlineLevel="1">
      <c r="A24" s="66"/>
      <c r="B24" s="67">
        <v>1</v>
      </c>
      <c r="C24" s="66" t="s">
        <v>279</v>
      </c>
      <c r="D24" s="68">
        <v>4</v>
      </c>
      <c r="E24" s="69">
        <f aca="true" t="shared" si="0" ref="E24:E29">F24+G24+H24</f>
        <v>33693.1</v>
      </c>
      <c r="F24" s="70">
        <v>20093</v>
      </c>
      <c r="G24" s="71">
        <v>9000.1</v>
      </c>
      <c r="H24" s="72">
        <v>4600</v>
      </c>
      <c r="I24" s="73">
        <v>12</v>
      </c>
      <c r="J24" s="74">
        <f aca="true" t="shared" si="1" ref="J24:J29">D24*E24*I24</f>
        <v>1617268.7999999998</v>
      </c>
    </row>
    <row r="25" spans="1:10" s="61" customFormat="1" ht="15.75" outlineLevel="1">
      <c r="A25" s="66"/>
      <c r="B25" s="67">
        <v>2</v>
      </c>
      <c r="C25" s="75" t="s">
        <v>280</v>
      </c>
      <c r="D25" s="68">
        <v>13</v>
      </c>
      <c r="E25" s="69">
        <f t="shared" si="0"/>
        <v>18650.2</v>
      </c>
      <c r="F25" s="70">
        <v>5850</v>
      </c>
      <c r="G25" s="71">
        <v>8800.2</v>
      </c>
      <c r="H25" s="72">
        <v>4000</v>
      </c>
      <c r="I25" s="73">
        <v>12</v>
      </c>
      <c r="J25" s="74">
        <f t="shared" si="1"/>
        <v>2909431.2</v>
      </c>
    </row>
    <row r="26" spans="1:10" s="61" customFormat="1" ht="15.75" outlineLevel="1">
      <c r="A26" s="66"/>
      <c r="B26" s="67">
        <v>3</v>
      </c>
      <c r="C26" s="75" t="s">
        <v>281</v>
      </c>
      <c r="D26" s="68">
        <v>23</v>
      </c>
      <c r="E26" s="69">
        <f t="shared" si="0"/>
        <v>24550.2</v>
      </c>
      <c r="F26" s="70">
        <v>7850</v>
      </c>
      <c r="G26" s="71">
        <v>12200.2</v>
      </c>
      <c r="H26" s="72">
        <v>4500</v>
      </c>
      <c r="I26" s="73">
        <v>12</v>
      </c>
      <c r="J26" s="74">
        <f t="shared" si="1"/>
        <v>6775855.199999999</v>
      </c>
    </row>
    <row r="27" spans="1:10" s="61" customFormat="1" ht="15.75" outlineLevel="1">
      <c r="A27" s="66"/>
      <c r="B27" s="67">
        <v>4</v>
      </c>
      <c r="C27" s="75" t="s">
        <v>282</v>
      </c>
      <c r="D27" s="68">
        <v>4</v>
      </c>
      <c r="E27" s="69">
        <f t="shared" si="0"/>
        <v>18600</v>
      </c>
      <c r="F27" s="70">
        <v>6800</v>
      </c>
      <c r="G27" s="71">
        <v>8000</v>
      </c>
      <c r="H27" s="72">
        <v>3800</v>
      </c>
      <c r="I27" s="73">
        <v>12</v>
      </c>
      <c r="J27" s="74">
        <f t="shared" si="1"/>
        <v>892800</v>
      </c>
    </row>
    <row r="28" spans="1:10" s="61" customFormat="1" ht="15.75" outlineLevel="1">
      <c r="A28" s="66"/>
      <c r="B28" s="67">
        <v>5</v>
      </c>
      <c r="C28" s="75" t="s">
        <v>283</v>
      </c>
      <c r="D28" s="68">
        <v>15</v>
      </c>
      <c r="E28" s="69">
        <f t="shared" si="0"/>
        <v>16760.94</v>
      </c>
      <c r="F28" s="70">
        <v>5650</v>
      </c>
      <c r="G28" s="71">
        <v>7050.94</v>
      </c>
      <c r="H28" s="72">
        <v>4060</v>
      </c>
      <c r="I28" s="73">
        <v>12</v>
      </c>
      <c r="J28" s="74">
        <v>3017055.59</v>
      </c>
    </row>
    <row r="29" spans="1:10" s="61" customFormat="1" ht="15.75" outlineLevel="1">
      <c r="A29" s="66"/>
      <c r="B29" s="67">
        <v>6</v>
      </c>
      <c r="C29" s="75" t="s">
        <v>284</v>
      </c>
      <c r="D29" s="68"/>
      <c r="E29" s="69">
        <f t="shared" si="0"/>
        <v>0</v>
      </c>
      <c r="F29" s="70"/>
      <c r="G29" s="71"/>
      <c r="H29" s="72"/>
      <c r="I29" s="73">
        <v>12</v>
      </c>
      <c r="J29" s="74">
        <f t="shared" si="1"/>
        <v>0</v>
      </c>
    </row>
    <row r="30" spans="1:10" s="61" customFormat="1" ht="15.75" outlineLevel="1">
      <c r="A30" s="517" t="s">
        <v>285</v>
      </c>
      <c r="B30" s="518"/>
      <c r="C30" s="518"/>
      <c r="D30" s="518"/>
      <c r="E30" s="518"/>
      <c r="F30" s="518"/>
      <c r="G30" s="518"/>
      <c r="H30" s="518"/>
      <c r="I30" s="519"/>
      <c r="J30" s="76">
        <f>SUM(J24:J29)</f>
        <v>15212410.79</v>
      </c>
    </row>
    <row r="31" spans="1:17" s="61" customFormat="1" ht="33" customHeight="1">
      <c r="A31" s="532" t="s">
        <v>483</v>
      </c>
      <c r="B31" s="533"/>
      <c r="C31" s="533"/>
      <c r="D31" s="533"/>
      <c r="E31" s="533"/>
      <c r="F31" s="533"/>
      <c r="G31" s="533"/>
      <c r="H31" s="533"/>
      <c r="I31" s="533"/>
      <c r="J31" s="533"/>
      <c r="M31" s="176"/>
      <c r="N31" s="177"/>
      <c r="O31" s="177"/>
      <c r="P31" s="177"/>
      <c r="Q31" s="177"/>
    </row>
    <row r="32" spans="1:17" ht="54">
      <c r="A32" s="77"/>
      <c r="B32" s="85" t="s">
        <v>269</v>
      </c>
      <c r="C32" s="534" t="s">
        <v>286</v>
      </c>
      <c r="D32" s="535"/>
      <c r="E32" s="535"/>
      <c r="F32" s="536"/>
      <c r="G32" s="86" t="s">
        <v>287</v>
      </c>
      <c r="H32" s="534" t="s">
        <v>288</v>
      </c>
      <c r="I32" s="536"/>
      <c r="J32" s="63" t="s">
        <v>289</v>
      </c>
      <c r="N32" s="176"/>
      <c r="O32" s="177"/>
      <c r="P32" s="177"/>
      <c r="Q32" s="177"/>
    </row>
    <row r="33" spans="1:10" ht="12.75">
      <c r="A33" s="87"/>
      <c r="B33" s="88">
        <v>1</v>
      </c>
      <c r="C33" s="537">
        <v>2</v>
      </c>
      <c r="D33" s="538"/>
      <c r="E33" s="538"/>
      <c r="F33" s="539"/>
      <c r="G33" s="89">
        <v>3</v>
      </c>
      <c r="H33" s="537">
        <v>4</v>
      </c>
      <c r="I33" s="539"/>
      <c r="J33" s="80" t="s">
        <v>290</v>
      </c>
    </row>
    <row r="34" spans="1:10" s="95" customFormat="1" ht="15.75" outlineLevel="1">
      <c r="A34" s="90"/>
      <c r="B34" s="91">
        <v>1</v>
      </c>
      <c r="C34" s="525" t="s">
        <v>291</v>
      </c>
      <c r="D34" s="526"/>
      <c r="E34" s="526"/>
      <c r="F34" s="527"/>
      <c r="G34" s="92" t="s">
        <v>292</v>
      </c>
      <c r="H34" s="530" t="s">
        <v>292</v>
      </c>
      <c r="I34" s="531"/>
      <c r="J34" s="94">
        <f>J35+J36</f>
        <v>3368730.3738</v>
      </c>
    </row>
    <row r="35" spans="1:17" s="61" customFormat="1" ht="30" customHeight="1" outlineLevel="1">
      <c r="A35" s="66"/>
      <c r="B35" s="67" t="s">
        <v>293</v>
      </c>
      <c r="C35" s="520" t="s">
        <v>294</v>
      </c>
      <c r="D35" s="521"/>
      <c r="E35" s="521"/>
      <c r="F35" s="522"/>
      <c r="G35" s="96">
        <v>15312410.79</v>
      </c>
      <c r="H35" s="523">
        <v>22</v>
      </c>
      <c r="I35" s="524"/>
      <c r="J35" s="74">
        <f>G35*H35/100</f>
        <v>3368730.3738</v>
      </c>
      <c r="N35" s="178"/>
      <c r="O35" s="179"/>
      <c r="P35" s="179"/>
      <c r="Q35" s="179"/>
    </row>
    <row r="36" spans="1:10" s="61" customFormat="1" ht="15.75" outlineLevel="1">
      <c r="A36" s="66"/>
      <c r="B36" s="67" t="s">
        <v>295</v>
      </c>
      <c r="C36" s="520" t="s">
        <v>296</v>
      </c>
      <c r="D36" s="521"/>
      <c r="E36" s="521"/>
      <c r="F36" s="522"/>
      <c r="G36" s="96"/>
      <c r="H36" s="523">
        <v>10</v>
      </c>
      <c r="I36" s="524"/>
      <c r="J36" s="74">
        <f aca="true" t="shared" si="2" ref="J36:J41">G36*H36/100</f>
        <v>0</v>
      </c>
    </row>
    <row r="37" spans="1:10" s="95" customFormat="1" ht="15.75" outlineLevel="1">
      <c r="A37" s="90"/>
      <c r="B37" s="91">
        <v>2</v>
      </c>
      <c r="C37" s="525" t="s">
        <v>297</v>
      </c>
      <c r="D37" s="526"/>
      <c r="E37" s="526"/>
      <c r="F37" s="527"/>
      <c r="G37" s="92" t="s">
        <v>292</v>
      </c>
      <c r="H37" s="530" t="s">
        <v>292</v>
      </c>
      <c r="I37" s="531"/>
      <c r="J37" s="74">
        <f>J38+J40</f>
        <v>474684.74448999995</v>
      </c>
    </row>
    <row r="38" spans="1:10" s="61" customFormat="1" ht="49.5" customHeight="1" outlineLevel="1">
      <c r="A38" s="66"/>
      <c r="B38" s="67" t="s">
        <v>298</v>
      </c>
      <c r="C38" s="520" t="s">
        <v>299</v>
      </c>
      <c r="D38" s="521"/>
      <c r="E38" s="521"/>
      <c r="F38" s="522"/>
      <c r="G38" s="96">
        <v>15312410.79</v>
      </c>
      <c r="H38" s="523">
        <v>2.9</v>
      </c>
      <c r="I38" s="524"/>
      <c r="J38" s="74">
        <f>G38*H38/100+0.01</f>
        <v>444059.92290999996</v>
      </c>
    </row>
    <row r="39" spans="1:10" s="61" customFormat="1" ht="15.75" outlineLevel="1">
      <c r="A39" s="66"/>
      <c r="B39" s="67" t="s">
        <v>300</v>
      </c>
      <c r="C39" s="520" t="s">
        <v>301</v>
      </c>
      <c r="D39" s="521"/>
      <c r="E39" s="521"/>
      <c r="F39" s="522"/>
      <c r="G39" s="96"/>
      <c r="H39" s="523">
        <v>0</v>
      </c>
      <c r="I39" s="524"/>
      <c r="J39" s="74">
        <f t="shared" si="2"/>
        <v>0</v>
      </c>
    </row>
    <row r="40" spans="1:10" s="61" customFormat="1" ht="15.75" outlineLevel="1">
      <c r="A40" s="66"/>
      <c r="B40" s="67" t="s">
        <v>302</v>
      </c>
      <c r="C40" s="520" t="s">
        <v>303</v>
      </c>
      <c r="D40" s="521"/>
      <c r="E40" s="521"/>
      <c r="F40" s="522"/>
      <c r="G40" s="96"/>
      <c r="H40" s="523">
        <v>0.2</v>
      </c>
      <c r="I40" s="524"/>
      <c r="J40" s="74">
        <f>G38*H40/100</f>
        <v>30624.82158</v>
      </c>
    </row>
    <row r="41" spans="1:10" s="61" customFormat="1" ht="15.75" outlineLevel="1">
      <c r="A41" s="66"/>
      <c r="B41" s="67" t="s">
        <v>304</v>
      </c>
      <c r="C41" s="520" t="s">
        <v>305</v>
      </c>
      <c r="D41" s="521"/>
      <c r="E41" s="521"/>
      <c r="F41" s="522"/>
      <c r="G41" s="96"/>
      <c r="H41" s="523"/>
      <c r="I41" s="524"/>
      <c r="J41" s="74">
        <f t="shared" si="2"/>
        <v>0</v>
      </c>
    </row>
    <row r="42" spans="1:10" s="95" customFormat="1" ht="30" customHeight="1" outlineLevel="1">
      <c r="A42" s="90"/>
      <c r="B42" s="91">
        <v>3</v>
      </c>
      <c r="C42" s="525" t="s">
        <v>306</v>
      </c>
      <c r="D42" s="526"/>
      <c r="E42" s="526"/>
      <c r="F42" s="527"/>
      <c r="G42" s="93"/>
      <c r="H42" s="528">
        <v>5.1</v>
      </c>
      <c r="I42" s="529"/>
      <c r="J42" s="74">
        <f>G38*H42/100</f>
        <v>780932.9502899998</v>
      </c>
    </row>
    <row r="43" spans="1:10" s="61" customFormat="1" ht="15.75" outlineLevel="1">
      <c r="A43" s="517" t="s">
        <v>285</v>
      </c>
      <c r="B43" s="518"/>
      <c r="C43" s="518"/>
      <c r="D43" s="518"/>
      <c r="E43" s="518"/>
      <c r="F43" s="518"/>
      <c r="G43" s="518"/>
      <c r="H43" s="518"/>
      <c r="I43" s="519"/>
      <c r="J43" s="76">
        <f>J34+J37+J42-0.01</f>
        <v>4624348.05858</v>
      </c>
    </row>
    <row r="44" spans="1:10" s="61" customFormat="1" ht="24" customHeight="1">
      <c r="A44" s="532" t="s">
        <v>588</v>
      </c>
      <c r="B44" s="533"/>
      <c r="C44" s="533"/>
      <c r="D44" s="533"/>
      <c r="E44" s="533"/>
      <c r="F44" s="533"/>
      <c r="G44" s="533"/>
      <c r="H44" s="533"/>
      <c r="I44" s="533"/>
      <c r="J44" s="533"/>
    </row>
    <row r="45" spans="1:10" ht="27">
      <c r="A45" s="77"/>
      <c r="B45" s="97" t="s">
        <v>269</v>
      </c>
      <c r="C45" s="63" t="s">
        <v>307</v>
      </c>
      <c r="D45" s="559" t="s">
        <v>308</v>
      </c>
      <c r="E45" s="559"/>
      <c r="F45" s="63" t="s">
        <v>309</v>
      </c>
      <c r="G45" s="63" t="s">
        <v>310</v>
      </c>
      <c r="H45" s="559" t="s">
        <v>311</v>
      </c>
      <c r="I45" s="559"/>
      <c r="J45" s="63" t="s">
        <v>312</v>
      </c>
    </row>
    <row r="46" spans="1:10" s="99" customFormat="1" ht="12.75">
      <c r="A46" s="98"/>
      <c r="B46" s="80">
        <v>1</v>
      </c>
      <c r="C46" s="80">
        <v>2</v>
      </c>
      <c r="D46" s="537">
        <v>3</v>
      </c>
      <c r="E46" s="539"/>
      <c r="F46" s="80">
        <v>4</v>
      </c>
      <c r="G46" s="80">
        <v>5</v>
      </c>
      <c r="H46" s="537">
        <v>6</v>
      </c>
      <c r="I46" s="539"/>
      <c r="J46" s="80" t="s">
        <v>313</v>
      </c>
    </row>
    <row r="47" spans="1:10" s="61" customFormat="1" ht="126" outlineLevel="1">
      <c r="A47" s="66"/>
      <c r="B47" s="67">
        <v>1</v>
      </c>
      <c r="C47" s="66" t="s">
        <v>589</v>
      </c>
      <c r="D47" s="173" t="s">
        <v>590</v>
      </c>
      <c r="E47" s="100"/>
      <c r="F47" s="81">
        <v>12</v>
      </c>
      <c r="G47" s="174">
        <v>695</v>
      </c>
      <c r="H47" s="552">
        <v>12</v>
      </c>
      <c r="I47" s="553"/>
      <c r="J47" s="175">
        <f>F47*G47*H47-80</f>
        <v>100000</v>
      </c>
    </row>
    <row r="48" spans="1:10" s="61" customFormat="1" ht="15.75" outlineLevel="1">
      <c r="A48" s="517" t="s">
        <v>285</v>
      </c>
      <c r="B48" s="518"/>
      <c r="C48" s="518"/>
      <c r="D48" s="518"/>
      <c r="E48" s="518"/>
      <c r="F48" s="518"/>
      <c r="G48" s="518"/>
      <c r="H48" s="518"/>
      <c r="I48" s="519"/>
      <c r="J48" s="103">
        <f>SUM(J47:J47)</f>
        <v>100000</v>
      </c>
    </row>
    <row r="49" spans="1:10" s="61" customFormat="1" ht="24" customHeight="1">
      <c r="A49" s="532" t="s">
        <v>484</v>
      </c>
      <c r="B49" s="533"/>
      <c r="C49" s="533"/>
      <c r="D49" s="533"/>
      <c r="E49" s="533"/>
      <c r="F49" s="533"/>
      <c r="G49" s="533"/>
      <c r="H49" s="533"/>
      <c r="I49" s="533"/>
      <c r="J49" s="533"/>
    </row>
    <row r="50" spans="1:10" ht="27">
      <c r="A50" s="77"/>
      <c r="B50" s="97" t="s">
        <v>269</v>
      </c>
      <c r="C50" s="63" t="s">
        <v>307</v>
      </c>
      <c r="D50" s="559" t="s">
        <v>308</v>
      </c>
      <c r="E50" s="559"/>
      <c r="F50" s="63" t="s">
        <v>309</v>
      </c>
      <c r="G50" s="63" t="s">
        <v>310</v>
      </c>
      <c r="H50" s="559" t="s">
        <v>311</v>
      </c>
      <c r="I50" s="559"/>
      <c r="J50" s="63" t="s">
        <v>312</v>
      </c>
    </row>
    <row r="51" spans="1:10" s="99" customFormat="1" ht="12.75">
      <c r="A51" s="98"/>
      <c r="B51" s="80">
        <v>1</v>
      </c>
      <c r="C51" s="80">
        <v>2</v>
      </c>
      <c r="D51" s="537">
        <v>3</v>
      </c>
      <c r="E51" s="539"/>
      <c r="F51" s="80">
        <v>4</v>
      </c>
      <c r="G51" s="80">
        <v>5</v>
      </c>
      <c r="H51" s="537">
        <v>6</v>
      </c>
      <c r="I51" s="539"/>
      <c r="J51" s="80" t="s">
        <v>313</v>
      </c>
    </row>
    <row r="52" spans="1:10" s="61" customFormat="1" ht="18" customHeight="1" outlineLevel="2">
      <c r="A52" s="66"/>
      <c r="B52" s="67">
        <v>1</v>
      </c>
      <c r="C52" s="66"/>
      <c r="D52" s="520" t="s">
        <v>316</v>
      </c>
      <c r="E52" s="522"/>
      <c r="F52" s="70"/>
      <c r="G52" s="101"/>
      <c r="H52" s="557">
        <v>1</v>
      </c>
      <c r="I52" s="558"/>
      <c r="J52" s="74">
        <f>F52*G52*H52</f>
        <v>0</v>
      </c>
    </row>
    <row r="53" spans="1:10" s="61" customFormat="1" ht="18" customHeight="1" outlineLevel="2">
      <c r="A53" s="66"/>
      <c r="B53" s="67">
        <v>2</v>
      </c>
      <c r="C53" s="66"/>
      <c r="D53" s="520" t="s">
        <v>316</v>
      </c>
      <c r="E53" s="522"/>
      <c r="F53" s="70"/>
      <c r="G53" s="101"/>
      <c r="H53" s="557">
        <v>1</v>
      </c>
      <c r="I53" s="558"/>
      <c r="J53" s="74">
        <f>F53*G53*H53</f>
        <v>0</v>
      </c>
    </row>
    <row r="54" spans="1:10" s="61" customFormat="1" ht="15.75" outlineLevel="2">
      <c r="A54" s="66"/>
      <c r="B54" s="67"/>
      <c r="C54" s="66"/>
      <c r="D54" s="520"/>
      <c r="E54" s="522"/>
      <c r="F54" s="70"/>
      <c r="G54" s="101"/>
      <c r="H54" s="557"/>
      <c r="I54" s="558"/>
      <c r="J54" s="74">
        <f>F54*G54*H54</f>
        <v>0</v>
      </c>
    </row>
    <row r="55" spans="1:10" s="61" customFormat="1" ht="15.75" outlineLevel="1">
      <c r="A55" s="517" t="s">
        <v>285</v>
      </c>
      <c r="B55" s="518"/>
      <c r="C55" s="518"/>
      <c r="D55" s="518"/>
      <c r="E55" s="518"/>
      <c r="F55" s="518"/>
      <c r="G55" s="518"/>
      <c r="H55" s="518"/>
      <c r="I55" s="519"/>
      <c r="J55" s="103">
        <f>SUM(J52:J54)</f>
        <v>0</v>
      </c>
    </row>
    <row r="56" spans="1:10" s="61" customFormat="1" ht="22.5" customHeight="1">
      <c r="A56" s="532" t="s">
        <v>485</v>
      </c>
      <c r="B56" s="533"/>
      <c r="C56" s="533"/>
      <c r="D56" s="533"/>
      <c r="E56" s="533"/>
      <c r="F56" s="533"/>
      <c r="G56" s="533"/>
      <c r="H56" s="533"/>
      <c r="I56" s="533"/>
      <c r="J56" s="556"/>
    </row>
    <row r="57" spans="1:10" ht="25.5">
      <c r="A57" s="77"/>
      <c r="B57" s="78" t="s">
        <v>269</v>
      </c>
      <c r="C57" s="63" t="s">
        <v>307</v>
      </c>
      <c r="D57" s="534" t="s">
        <v>308</v>
      </c>
      <c r="E57" s="536"/>
      <c r="F57" s="534" t="s">
        <v>309</v>
      </c>
      <c r="G57" s="536"/>
      <c r="H57" s="534" t="s">
        <v>319</v>
      </c>
      <c r="I57" s="536"/>
      <c r="J57" s="63" t="s">
        <v>312</v>
      </c>
    </row>
    <row r="58" spans="1:10" ht="13.5">
      <c r="A58" s="77"/>
      <c r="B58" s="80">
        <v>1</v>
      </c>
      <c r="C58" s="80">
        <v>2</v>
      </c>
      <c r="D58" s="537">
        <v>3</v>
      </c>
      <c r="E58" s="539"/>
      <c r="F58" s="537">
        <v>4</v>
      </c>
      <c r="G58" s="539"/>
      <c r="H58" s="537">
        <v>5</v>
      </c>
      <c r="I58" s="539"/>
      <c r="J58" s="80" t="s">
        <v>318</v>
      </c>
    </row>
    <row r="59" spans="1:10" s="61" customFormat="1" ht="15.75" outlineLevel="1">
      <c r="A59" s="66"/>
      <c r="B59" s="67">
        <v>1</v>
      </c>
      <c r="C59" s="75" t="s">
        <v>320</v>
      </c>
      <c r="D59" s="552" t="s">
        <v>321</v>
      </c>
      <c r="E59" s="553"/>
      <c r="F59" s="554">
        <v>154</v>
      </c>
      <c r="G59" s="555"/>
      <c r="H59" s="550">
        <v>1000</v>
      </c>
      <c r="I59" s="551"/>
      <c r="J59" s="82">
        <v>153714.07</v>
      </c>
    </row>
    <row r="60" spans="1:10" s="61" customFormat="1" ht="3" customHeight="1" outlineLevel="1">
      <c r="A60" s="66"/>
      <c r="B60" s="67"/>
      <c r="C60" s="75" t="s">
        <v>322</v>
      </c>
      <c r="D60" s="552"/>
      <c r="E60" s="553"/>
      <c r="F60" s="554"/>
      <c r="G60" s="555"/>
      <c r="H60" s="550"/>
      <c r="I60" s="551"/>
      <c r="J60" s="82"/>
    </row>
    <row r="61" spans="1:10" s="61" customFormat="1" ht="15.75" hidden="1" outlineLevel="1">
      <c r="A61" s="66"/>
      <c r="B61" s="67"/>
      <c r="C61" s="75"/>
      <c r="D61" s="552"/>
      <c r="E61" s="553"/>
      <c r="F61" s="554"/>
      <c r="G61" s="555"/>
      <c r="H61" s="550"/>
      <c r="I61" s="551"/>
      <c r="J61" s="82">
        <f>F61*H61</f>
        <v>0</v>
      </c>
    </row>
    <row r="62" spans="1:10" s="61" customFormat="1" ht="15.75" hidden="1" outlineLevel="1">
      <c r="A62" s="66"/>
      <c r="B62" s="67"/>
      <c r="C62" s="75"/>
      <c r="D62" s="552"/>
      <c r="E62" s="553"/>
      <c r="F62" s="554"/>
      <c r="G62" s="555"/>
      <c r="H62" s="550"/>
      <c r="I62" s="551"/>
      <c r="J62" s="82">
        <f>F62*H62</f>
        <v>0</v>
      </c>
    </row>
    <row r="63" spans="1:10" s="61" customFormat="1" ht="15.75" hidden="1" outlineLevel="1">
      <c r="A63" s="66"/>
      <c r="B63" s="67"/>
      <c r="C63" s="75"/>
      <c r="D63" s="552"/>
      <c r="E63" s="553"/>
      <c r="F63" s="554"/>
      <c r="G63" s="555"/>
      <c r="H63" s="550"/>
      <c r="I63" s="551"/>
      <c r="J63" s="82">
        <f>F63*H63</f>
        <v>0</v>
      </c>
    </row>
    <row r="64" spans="1:10" s="61" customFormat="1" ht="15.75" outlineLevel="1">
      <c r="A64" s="66"/>
      <c r="B64" s="67"/>
      <c r="C64" s="75"/>
      <c r="D64" s="552"/>
      <c r="E64" s="553"/>
      <c r="F64" s="554"/>
      <c r="G64" s="555"/>
      <c r="H64" s="550"/>
      <c r="I64" s="551"/>
      <c r="J64" s="82">
        <f>F64*H64</f>
        <v>0</v>
      </c>
    </row>
    <row r="65" spans="1:10" s="61" customFormat="1" ht="15.75" outlineLevel="1">
      <c r="A65" s="83" t="s">
        <v>285</v>
      </c>
      <c r="B65" s="84"/>
      <c r="C65" s="518" t="s">
        <v>285</v>
      </c>
      <c r="D65" s="518"/>
      <c r="E65" s="518"/>
      <c r="F65" s="518"/>
      <c r="G65" s="518"/>
      <c r="H65" s="518"/>
      <c r="I65" s="519"/>
      <c r="J65" s="76">
        <f>J59</f>
        <v>153714.07</v>
      </c>
    </row>
    <row r="66" spans="1:10" s="61" customFormat="1" ht="28.5" customHeight="1">
      <c r="A66" s="532" t="s">
        <v>487</v>
      </c>
      <c r="B66" s="533"/>
      <c r="C66" s="533"/>
      <c r="D66" s="533"/>
      <c r="E66" s="533"/>
      <c r="F66" s="533"/>
      <c r="G66" s="533"/>
      <c r="H66" s="533"/>
      <c r="I66" s="533"/>
      <c r="J66" s="556"/>
    </row>
    <row r="67" spans="1:10" ht="25.5">
      <c r="A67" s="77"/>
      <c r="B67" s="78" t="s">
        <v>269</v>
      </c>
      <c r="C67" s="63" t="s">
        <v>307</v>
      </c>
      <c r="D67" s="534" t="s">
        <v>308</v>
      </c>
      <c r="E67" s="536"/>
      <c r="F67" s="534" t="s">
        <v>309</v>
      </c>
      <c r="G67" s="536"/>
      <c r="H67" s="534" t="s">
        <v>319</v>
      </c>
      <c r="I67" s="536"/>
      <c r="J67" s="63" t="s">
        <v>312</v>
      </c>
    </row>
    <row r="68" spans="1:10" ht="13.5">
      <c r="A68" s="77"/>
      <c r="B68" s="80">
        <v>1</v>
      </c>
      <c r="C68" s="80">
        <v>2</v>
      </c>
      <c r="D68" s="537">
        <v>3</v>
      </c>
      <c r="E68" s="539"/>
      <c r="F68" s="537">
        <v>4</v>
      </c>
      <c r="G68" s="539"/>
      <c r="H68" s="537">
        <v>5</v>
      </c>
      <c r="I68" s="539"/>
      <c r="J68" s="80" t="s">
        <v>318</v>
      </c>
    </row>
    <row r="69" spans="1:10" s="61" customFormat="1" ht="36" customHeight="1" outlineLevel="1">
      <c r="A69" s="66"/>
      <c r="B69" s="67">
        <v>1</v>
      </c>
      <c r="C69" s="66" t="s">
        <v>486</v>
      </c>
      <c r="D69" s="552"/>
      <c r="E69" s="553"/>
      <c r="F69" s="554"/>
      <c r="G69" s="555"/>
      <c r="H69" s="550"/>
      <c r="I69" s="551"/>
      <c r="J69" s="82">
        <f>SUM(J71:J74)</f>
        <v>104285.93000000001</v>
      </c>
    </row>
    <row r="70" spans="1:10" s="61" customFormat="1" ht="15.75" outlineLevel="1">
      <c r="A70" s="66"/>
      <c r="B70" s="67"/>
      <c r="C70" s="75" t="s">
        <v>323</v>
      </c>
      <c r="D70" s="552"/>
      <c r="E70" s="553"/>
      <c r="F70" s="554"/>
      <c r="G70" s="555"/>
      <c r="H70" s="550"/>
      <c r="I70" s="551"/>
      <c r="J70" s="82"/>
    </row>
    <row r="71" spans="1:10" s="61" customFormat="1" ht="15.75" outlineLevel="1">
      <c r="A71" s="66"/>
      <c r="B71" s="67"/>
      <c r="C71" s="75" t="s">
        <v>324</v>
      </c>
      <c r="D71" s="552" t="s">
        <v>321</v>
      </c>
      <c r="E71" s="553"/>
      <c r="F71" s="554">
        <v>500</v>
      </c>
      <c r="G71" s="555"/>
      <c r="H71" s="550">
        <v>1000</v>
      </c>
      <c r="I71" s="551"/>
      <c r="J71" s="82">
        <v>93069.69</v>
      </c>
    </row>
    <row r="72" spans="1:10" s="61" customFormat="1" ht="15.75" outlineLevel="1">
      <c r="A72" s="66"/>
      <c r="B72" s="67"/>
      <c r="C72" s="66" t="s">
        <v>632</v>
      </c>
      <c r="D72" s="552" t="s">
        <v>321</v>
      </c>
      <c r="E72" s="553"/>
      <c r="F72" s="554">
        <v>35</v>
      </c>
      <c r="G72" s="555"/>
      <c r="H72" s="550">
        <v>205</v>
      </c>
      <c r="I72" s="551"/>
      <c r="J72" s="82">
        <v>11216.24</v>
      </c>
    </row>
    <row r="73" spans="1:10" s="61" customFormat="1" ht="15.75" outlineLevel="1">
      <c r="A73" s="66"/>
      <c r="B73" s="67"/>
      <c r="C73" s="66"/>
      <c r="D73" s="552"/>
      <c r="E73" s="553"/>
      <c r="F73" s="554"/>
      <c r="G73" s="555"/>
      <c r="H73" s="550"/>
      <c r="I73" s="551"/>
      <c r="J73" s="82">
        <f>F73*H73</f>
        <v>0</v>
      </c>
    </row>
    <row r="74" spans="1:10" s="61" customFormat="1" ht="15.75" outlineLevel="1">
      <c r="A74" s="66"/>
      <c r="B74" s="67"/>
      <c r="C74" s="66"/>
      <c r="D74" s="552"/>
      <c r="E74" s="553"/>
      <c r="F74" s="554"/>
      <c r="G74" s="555"/>
      <c r="H74" s="550"/>
      <c r="I74" s="551"/>
      <c r="J74" s="82">
        <f>F74*H74</f>
        <v>0</v>
      </c>
    </row>
    <row r="75" spans="1:10" s="61" customFormat="1" ht="15.75" outlineLevel="1">
      <c r="A75" s="83" t="s">
        <v>285</v>
      </c>
      <c r="B75" s="84"/>
      <c r="C75" s="518" t="s">
        <v>285</v>
      </c>
      <c r="D75" s="518"/>
      <c r="E75" s="518"/>
      <c r="F75" s="518"/>
      <c r="G75" s="518"/>
      <c r="H75" s="518"/>
      <c r="I75" s="519"/>
      <c r="J75" s="76">
        <f>J69</f>
        <v>104285.93000000001</v>
      </c>
    </row>
    <row r="76" spans="3:10" s="61" customFormat="1" ht="21" customHeight="1">
      <c r="C76" s="512" t="s">
        <v>325</v>
      </c>
      <c r="D76" s="512"/>
      <c r="E76" s="512"/>
      <c r="F76" s="512"/>
      <c r="G76" s="512"/>
      <c r="H76" s="512"/>
      <c r="I76" s="513"/>
      <c r="J76" s="103">
        <f>J30+J43+J48+J55+J65+J75</f>
        <v>20194758.84858</v>
      </c>
    </row>
    <row r="79" spans="2:10" ht="12.75">
      <c r="B79" s="79" t="s">
        <v>138</v>
      </c>
      <c r="D79" s="124"/>
      <c r="E79" s="124"/>
      <c r="F79" s="125"/>
      <c r="I79" s="124"/>
      <c r="J79" s="124" t="s">
        <v>580</v>
      </c>
    </row>
    <row r="80" spans="9:10" ht="12.75">
      <c r="I80" s="514" t="s">
        <v>326</v>
      </c>
      <c r="J80" s="514"/>
    </row>
    <row r="82" spans="2:10" ht="12.75">
      <c r="B82" s="79" t="s">
        <v>327</v>
      </c>
      <c r="D82" s="124"/>
      <c r="E82" s="124"/>
      <c r="F82" s="125"/>
      <c r="I82" s="124"/>
      <c r="J82" s="124" t="s">
        <v>591</v>
      </c>
    </row>
    <row r="83" spans="9:10" ht="12.75">
      <c r="I83" s="514" t="s">
        <v>326</v>
      </c>
      <c r="J83" s="514"/>
    </row>
    <row r="85" spans="2:10" ht="12.75">
      <c r="B85" s="79" t="s">
        <v>328</v>
      </c>
      <c r="C85" s="124"/>
      <c r="D85" s="124"/>
      <c r="F85" s="125"/>
      <c r="G85" s="124"/>
      <c r="I85" s="124"/>
      <c r="J85" s="124"/>
    </row>
    <row r="86" spans="3:10" ht="12.75">
      <c r="C86" s="515" t="s">
        <v>140</v>
      </c>
      <c r="D86" s="515"/>
      <c r="F86" s="516" t="s">
        <v>143</v>
      </c>
      <c r="G86" s="516"/>
      <c r="I86" s="514" t="s">
        <v>326</v>
      </c>
      <c r="J86" s="514"/>
    </row>
    <row r="88" spans="2:3" ht="12.75">
      <c r="B88" s="79" t="s">
        <v>329</v>
      </c>
      <c r="C88" s="202">
        <f>'Расчеты (обосн) обл.бюд (ФА)'!C42</f>
        <v>44144</v>
      </c>
    </row>
  </sheetData>
  <sheetProtection/>
  <mergeCells count="120">
    <mergeCell ref="B5:J5"/>
    <mergeCell ref="E7:J7"/>
    <mergeCell ref="D9:J9"/>
    <mergeCell ref="A19:J19"/>
    <mergeCell ref="B20:B22"/>
    <mergeCell ref="C20:C22"/>
    <mergeCell ref="D20:D22"/>
    <mergeCell ref="E20:H20"/>
    <mergeCell ref="I20:I22"/>
    <mergeCell ref="J20:J22"/>
    <mergeCell ref="E21:E22"/>
    <mergeCell ref="F21:H21"/>
    <mergeCell ref="A30:I30"/>
    <mergeCell ref="A31:J31"/>
    <mergeCell ref="C32:F32"/>
    <mergeCell ref="H32:I32"/>
    <mergeCell ref="C33:F33"/>
    <mergeCell ref="H33:I33"/>
    <mergeCell ref="C34:F34"/>
    <mergeCell ref="H34:I34"/>
    <mergeCell ref="C35:F35"/>
    <mergeCell ref="H35:I35"/>
    <mergeCell ref="C36:F36"/>
    <mergeCell ref="H36:I36"/>
    <mergeCell ref="C37:F37"/>
    <mergeCell ref="H37:I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A43:I43"/>
    <mergeCell ref="A44:J44"/>
    <mergeCell ref="D45:E45"/>
    <mergeCell ref="H45:I45"/>
    <mergeCell ref="D46:E46"/>
    <mergeCell ref="H46:I46"/>
    <mergeCell ref="H47:I47"/>
    <mergeCell ref="A48:I48"/>
    <mergeCell ref="A49:J49"/>
    <mergeCell ref="D50:E50"/>
    <mergeCell ref="H50:I50"/>
    <mergeCell ref="D51:E51"/>
    <mergeCell ref="H51:I51"/>
    <mergeCell ref="D52:E52"/>
    <mergeCell ref="H52:I52"/>
    <mergeCell ref="D53:E53"/>
    <mergeCell ref="H53:I53"/>
    <mergeCell ref="A56:J56"/>
    <mergeCell ref="D57:E57"/>
    <mergeCell ref="F57:G57"/>
    <mergeCell ref="H57:I57"/>
    <mergeCell ref="D54:E54"/>
    <mergeCell ref="H54:I54"/>
    <mergeCell ref="A55:I55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C65:I65"/>
    <mergeCell ref="A66:J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F73:G73"/>
    <mergeCell ref="H73:I73"/>
    <mergeCell ref="D70:E70"/>
    <mergeCell ref="F70:G70"/>
    <mergeCell ref="H70:I70"/>
    <mergeCell ref="D71:E71"/>
    <mergeCell ref="F71:G71"/>
    <mergeCell ref="H71:I71"/>
    <mergeCell ref="E13:G13"/>
    <mergeCell ref="H13:J13"/>
    <mergeCell ref="E14:G14"/>
    <mergeCell ref="H14:J14"/>
    <mergeCell ref="I83:J83"/>
    <mergeCell ref="C86:D86"/>
    <mergeCell ref="F86:G86"/>
    <mergeCell ref="I86:J86"/>
    <mergeCell ref="D74:E74"/>
    <mergeCell ref="F74:G74"/>
    <mergeCell ref="H74:I74"/>
    <mergeCell ref="C75:I75"/>
    <mergeCell ref="C76:I76"/>
    <mergeCell ref="I80:J80"/>
    <mergeCell ref="E15:G15"/>
    <mergeCell ref="H15:J15"/>
    <mergeCell ref="D72:E72"/>
    <mergeCell ref="F72:G72"/>
    <mergeCell ref="H72:I72"/>
    <mergeCell ref="D73:E7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zoomScale="90" zoomScaleNormal="90" zoomScalePageLayoutView="0" workbookViewId="0" topLeftCell="B141">
      <selection activeCell="C191" sqref="C191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 t="s">
        <v>330</v>
      </c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4.5" customHeight="1">
      <c r="B7" s="60" t="s">
        <v>265</v>
      </c>
      <c r="E7" s="543" t="s">
        <v>173</v>
      </c>
      <c r="F7" s="543"/>
      <c r="G7" s="543"/>
      <c r="H7" s="543"/>
      <c r="I7" s="543"/>
      <c r="J7" s="543"/>
    </row>
    <row r="8" spans="2:10" s="60" customFormat="1" ht="19.5">
      <c r="B8" s="60" t="s">
        <v>266</v>
      </c>
      <c r="D8" s="544" t="s">
        <v>579</v>
      </c>
      <c r="E8" s="544"/>
      <c r="F8" s="544"/>
      <c r="G8" s="544"/>
      <c r="H8" s="544"/>
      <c r="I8" s="544"/>
      <c r="J8" s="544"/>
    </row>
    <row r="9" s="61" customFormat="1" ht="15.75">
      <c r="F9" s="62"/>
    </row>
    <row r="10" spans="2:6" s="61" customFormat="1" ht="15.75">
      <c r="B10" s="95" t="s">
        <v>453</v>
      </c>
      <c r="F10" s="62"/>
    </row>
    <row r="11" s="61" customFormat="1" ht="15.75">
      <c r="F11" s="62"/>
    </row>
    <row r="12" spans="2:10" s="61" customFormat="1" ht="45" customHeight="1">
      <c r="B12" s="139" t="s">
        <v>269</v>
      </c>
      <c r="C12" s="139" t="s">
        <v>454</v>
      </c>
      <c r="D12" s="139" t="s">
        <v>455</v>
      </c>
      <c r="E12" s="545" t="s">
        <v>456</v>
      </c>
      <c r="F12" s="545"/>
      <c r="G12" s="545"/>
      <c r="H12" s="545" t="s">
        <v>451</v>
      </c>
      <c r="I12" s="545"/>
      <c r="J12" s="545"/>
    </row>
    <row r="13" spans="2:10" s="61" customFormat="1" ht="60">
      <c r="B13" s="132">
        <v>1</v>
      </c>
      <c r="C13" s="132" t="s">
        <v>173</v>
      </c>
      <c r="D13" s="131">
        <v>258</v>
      </c>
      <c r="E13" s="546">
        <f>H13/D13</f>
        <v>7896.018753488373</v>
      </c>
      <c r="F13" s="546"/>
      <c r="G13" s="546"/>
      <c r="H13" s="547">
        <f>J178</f>
        <v>2037172.8384</v>
      </c>
      <c r="I13" s="548"/>
      <c r="J13" s="549"/>
    </row>
    <row r="14" spans="2:10" s="61" customFormat="1" ht="15.75">
      <c r="B14" s="132"/>
      <c r="C14" s="132"/>
      <c r="D14" s="131"/>
      <c r="E14" s="546"/>
      <c r="F14" s="546"/>
      <c r="G14" s="546"/>
      <c r="H14" s="573"/>
      <c r="I14" s="573"/>
      <c r="J14" s="573"/>
    </row>
    <row r="15" spans="2:10" s="95" customFormat="1" ht="15.75">
      <c r="B15" s="133"/>
      <c r="C15" s="133" t="s">
        <v>172</v>
      </c>
      <c r="D15" s="134"/>
      <c r="E15" s="540"/>
      <c r="F15" s="540"/>
      <c r="G15" s="540"/>
      <c r="H15" s="541">
        <f>H13</f>
        <v>2037172.8384</v>
      </c>
      <c r="I15" s="541"/>
      <c r="J15" s="541"/>
    </row>
    <row r="16" s="61" customFormat="1" ht="15.75">
      <c r="F16" s="62"/>
    </row>
    <row r="17" spans="2:10" s="95" customFormat="1" ht="15.75">
      <c r="B17" s="140" t="s">
        <v>452</v>
      </c>
      <c r="C17" s="140"/>
      <c r="D17" s="140"/>
      <c r="E17" s="140"/>
      <c r="F17" s="141"/>
      <c r="G17" s="140"/>
      <c r="H17" s="140"/>
      <c r="I17" s="140"/>
      <c r="J17" s="140"/>
    </row>
    <row r="18" spans="2:10" s="95" customFormat="1" ht="15.75">
      <c r="B18" s="140"/>
      <c r="C18" s="140"/>
      <c r="D18" s="140"/>
      <c r="E18" s="140"/>
      <c r="F18" s="141"/>
      <c r="G18" s="140"/>
      <c r="H18" s="140"/>
      <c r="I18" s="140"/>
      <c r="J18" s="140"/>
    </row>
    <row r="19" spans="1:10" s="61" customFormat="1" ht="23.25" customHeight="1">
      <c r="A19" s="533" t="s">
        <v>480</v>
      </c>
      <c r="B19" s="565"/>
      <c r="C19" s="565"/>
      <c r="D19" s="565"/>
      <c r="E19" s="565"/>
      <c r="F19" s="565"/>
      <c r="G19" s="565"/>
      <c r="H19" s="565"/>
      <c r="I19" s="565"/>
      <c r="J19" s="565"/>
    </row>
    <row r="20" spans="1:10" ht="33" customHeight="1">
      <c r="A20" s="77"/>
      <c r="B20" s="78" t="s">
        <v>269</v>
      </c>
      <c r="C20" s="63" t="s">
        <v>307</v>
      </c>
      <c r="D20" s="534" t="s">
        <v>331</v>
      </c>
      <c r="E20" s="536"/>
      <c r="F20" s="534" t="s">
        <v>332</v>
      </c>
      <c r="G20" s="536"/>
      <c r="H20" s="534" t="s">
        <v>333</v>
      </c>
      <c r="I20" s="536"/>
      <c r="J20" s="63" t="s">
        <v>312</v>
      </c>
    </row>
    <row r="21" spans="1:10" ht="13.5">
      <c r="A21" s="77"/>
      <c r="B21" s="80">
        <v>1</v>
      </c>
      <c r="C21" s="80">
        <v>2</v>
      </c>
      <c r="D21" s="537">
        <v>3</v>
      </c>
      <c r="E21" s="539"/>
      <c r="F21" s="537">
        <v>4</v>
      </c>
      <c r="G21" s="539"/>
      <c r="H21" s="537">
        <v>5</v>
      </c>
      <c r="I21" s="539"/>
      <c r="J21" s="80" t="s">
        <v>334</v>
      </c>
    </row>
    <row r="22" spans="1:10" s="61" customFormat="1" ht="15.75" outlineLevel="1">
      <c r="A22" s="66"/>
      <c r="B22" s="67">
        <v>1</v>
      </c>
      <c r="C22" s="75"/>
      <c r="D22" s="552"/>
      <c r="E22" s="553"/>
      <c r="F22" s="554"/>
      <c r="G22" s="555"/>
      <c r="H22" s="550"/>
      <c r="I22" s="551"/>
      <c r="J22" s="82">
        <f>D22*F22*H22</f>
        <v>0</v>
      </c>
    </row>
    <row r="23" spans="1:10" s="61" customFormat="1" ht="15.75" outlineLevel="1">
      <c r="A23" s="66"/>
      <c r="B23" s="67"/>
      <c r="C23" s="75"/>
      <c r="D23" s="552"/>
      <c r="E23" s="553"/>
      <c r="F23" s="554"/>
      <c r="G23" s="555"/>
      <c r="H23" s="550"/>
      <c r="I23" s="551"/>
      <c r="J23" s="82"/>
    </row>
    <row r="24" spans="1:10" s="61" customFormat="1" ht="15.75" outlineLevel="1">
      <c r="A24" s="83" t="s">
        <v>285</v>
      </c>
      <c r="B24" s="84"/>
      <c r="C24" s="518" t="s">
        <v>285</v>
      </c>
      <c r="D24" s="518"/>
      <c r="E24" s="518"/>
      <c r="F24" s="518"/>
      <c r="G24" s="518"/>
      <c r="H24" s="518"/>
      <c r="I24" s="519"/>
      <c r="J24" s="76">
        <f>J22</f>
        <v>0</v>
      </c>
    </row>
    <row r="25" spans="1:10" s="61" customFormat="1" ht="24" customHeight="1">
      <c r="A25" s="532" t="s">
        <v>335</v>
      </c>
      <c r="B25" s="533"/>
      <c r="C25" s="533"/>
      <c r="D25" s="533"/>
      <c r="E25" s="533"/>
      <c r="F25" s="533"/>
      <c r="G25" s="533"/>
      <c r="H25" s="533"/>
      <c r="I25" s="533"/>
      <c r="J25" s="533"/>
    </row>
    <row r="26" spans="1:10" ht="27">
      <c r="A26" s="77"/>
      <c r="B26" s="97" t="s">
        <v>269</v>
      </c>
      <c r="C26" s="63" t="s">
        <v>307</v>
      </c>
      <c r="D26" s="559" t="s">
        <v>308</v>
      </c>
      <c r="E26" s="559"/>
      <c r="F26" s="63" t="s">
        <v>309</v>
      </c>
      <c r="G26" s="63" t="s">
        <v>310</v>
      </c>
      <c r="H26" s="559" t="s">
        <v>311</v>
      </c>
      <c r="I26" s="559"/>
      <c r="J26" s="63" t="s">
        <v>312</v>
      </c>
    </row>
    <row r="27" spans="1:10" s="99" customFormat="1" ht="12.75">
      <c r="A27" s="98"/>
      <c r="B27" s="80">
        <v>1</v>
      </c>
      <c r="C27" s="80">
        <v>2</v>
      </c>
      <c r="D27" s="537">
        <v>3</v>
      </c>
      <c r="E27" s="539"/>
      <c r="F27" s="80">
        <v>4</v>
      </c>
      <c r="G27" s="80">
        <v>5</v>
      </c>
      <c r="H27" s="537">
        <v>6</v>
      </c>
      <c r="I27" s="539"/>
      <c r="J27" s="80" t="s">
        <v>313</v>
      </c>
    </row>
    <row r="28" spans="1:10" s="61" customFormat="1" ht="15.75" outlineLevel="1">
      <c r="A28" s="66"/>
      <c r="B28" s="67">
        <v>1</v>
      </c>
      <c r="C28" s="66" t="s">
        <v>481</v>
      </c>
      <c r="D28" s="75" t="s">
        <v>315</v>
      </c>
      <c r="E28" s="100"/>
      <c r="F28" s="81"/>
      <c r="G28" s="101"/>
      <c r="H28" s="552">
        <v>12</v>
      </c>
      <c r="I28" s="553"/>
      <c r="J28" s="74">
        <f aca="true" t="shared" si="0" ref="J28:J33">F28*G28*H28</f>
        <v>0</v>
      </c>
    </row>
    <row r="29" spans="1:10" s="61" customFormat="1" ht="30" customHeight="1" outlineLevel="1">
      <c r="A29" s="66"/>
      <c r="B29" s="67">
        <v>2</v>
      </c>
      <c r="C29" s="66" t="s">
        <v>337</v>
      </c>
      <c r="D29" s="606" t="s">
        <v>338</v>
      </c>
      <c r="E29" s="607"/>
      <c r="F29" s="81">
        <v>1</v>
      </c>
      <c r="G29" s="101">
        <v>938</v>
      </c>
      <c r="H29" s="552">
        <v>12</v>
      </c>
      <c r="I29" s="553"/>
      <c r="J29" s="74">
        <f>F29*G29*H29+2</f>
        <v>11258</v>
      </c>
    </row>
    <row r="30" spans="1:10" s="61" customFormat="1" ht="15.75" outlineLevel="1">
      <c r="A30" s="114"/>
      <c r="B30" s="102">
        <v>3</v>
      </c>
      <c r="C30" s="66" t="s">
        <v>339</v>
      </c>
      <c r="D30" s="75" t="s">
        <v>340</v>
      </c>
      <c r="E30" s="100"/>
      <c r="F30" s="81"/>
      <c r="G30" s="101"/>
      <c r="H30" s="552">
        <v>12</v>
      </c>
      <c r="I30" s="553"/>
      <c r="J30" s="74">
        <f t="shared" si="0"/>
        <v>0</v>
      </c>
    </row>
    <row r="31" spans="1:10" s="61" customFormat="1" ht="15.75" outlineLevel="1">
      <c r="A31" s="114"/>
      <c r="B31" s="102">
        <v>4</v>
      </c>
      <c r="C31" s="66" t="s">
        <v>341</v>
      </c>
      <c r="D31" s="75" t="s">
        <v>340</v>
      </c>
      <c r="E31" s="100"/>
      <c r="F31" s="81"/>
      <c r="G31" s="101"/>
      <c r="H31" s="552">
        <v>12</v>
      </c>
      <c r="I31" s="553"/>
      <c r="J31" s="74">
        <f t="shared" si="0"/>
        <v>0</v>
      </c>
    </row>
    <row r="32" spans="1:10" s="61" customFormat="1" ht="15.75" outlineLevel="1">
      <c r="A32" s="114"/>
      <c r="B32" s="102">
        <v>5</v>
      </c>
      <c r="C32" s="66" t="s">
        <v>314</v>
      </c>
      <c r="D32" s="75" t="s">
        <v>342</v>
      </c>
      <c r="E32" s="100"/>
      <c r="F32" s="81"/>
      <c r="G32" s="101"/>
      <c r="H32" s="552">
        <v>12</v>
      </c>
      <c r="I32" s="553"/>
      <c r="J32" s="74">
        <f t="shared" si="0"/>
        <v>0</v>
      </c>
    </row>
    <row r="33" spans="1:10" s="61" customFormat="1" ht="15.75" outlineLevel="1">
      <c r="A33" s="114"/>
      <c r="B33" s="102">
        <v>6</v>
      </c>
      <c r="C33" s="66" t="s">
        <v>343</v>
      </c>
      <c r="D33" s="574" t="s">
        <v>344</v>
      </c>
      <c r="E33" s="575"/>
      <c r="F33" s="81">
        <v>1</v>
      </c>
      <c r="G33" s="101">
        <v>1870</v>
      </c>
      <c r="H33" s="552">
        <v>12</v>
      </c>
      <c r="I33" s="553"/>
      <c r="J33" s="74">
        <f t="shared" si="0"/>
        <v>22440</v>
      </c>
    </row>
    <row r="34" spans="1:10" s="61" customFormat="1" ht="15.75" outlineLevel="1">
      <c r="A34" s="517" t="s">
        <v>285</v>
      </c>
      <c r="B34" s="518"/>
      <c r="C34" s="518"/>
      <c r="D34" s="518"/>
      <c r="E34" s="518"/>
      <c r="F34" s="518"/>
      <c r="G34" s="518"/>
      <c r="H34" s="518"/>
      <c r="I34" s="519"/>
      <c r="J34" s="103">
        <f>SUM(J28:J33)</f>
        <v>33698</v>
      </c>
    </row>
    <row r="35" spans="1:10" s="61" customFormat="1" ht="15.75">
      <c r="A35" s="532" t="s">
        <v>345</v>
      </c>
      <c r="B35" s="533"/>
      <c r="C35" s="533"/>
      <c r="D35" s="533"/>
      <c r="E35" s="533"/>
      <c r="F35" s="533"/>
      <c r="G35" s="533"/>
      <c r="H35" s="533"/>
      <c r="I35" s="533"/>
      <c r="J35" s="533"/>
    </row>
    <row r="36" spans="1:10" s="61" customFormat="1" ht="31.5" outlineLevel="1">
      <c r="A36" s="66"/>
      <c r="B36" s="67">
        <v>1</v>
      </c>
      <c r="C36" s="66" t="s">
        <v>346</v>
      </c>
      <c r="D36" s="574" t="s">
        <v>482</v>
      </c>
      <c r="E36" s="575"/>
      <c r="F36" s="68"/>
      <c r="G36" s="104"/>
      <c r="H36" s="557">
        <v>12</v>
      </c>
      <c r="I36" s="558"/>
      <c r="J36" s="74">
        <f>F36*G36*H36</f>
        <v>0</v>
      </c>
    </row>
    <row r="37" spans="1:10" s="61" customFormat="1" ht="15.75" outlineLevel="1">
      <c r="A37" s="517" t="s">
        <v>285</v>
      </c>
      <c r="B37" s="518"/>
      <c r="C37" s="518"/>
      <c r="D37" s="518"/>
      <c r="E37" s="518"/>
      <c r="F37" s="518"/>
      <c r="G37" s="518"/>
      <c r="H37" s="518"/>
      <c r="I37" s="519"/>
      <c r="J37" s="76">
        <f>SUM(J36:J36)</f>
        <v>0</v>
      </c>
    </row>
    <row r="38" spans="1:10" s="61" customFormat="1" ht="15.75">
      <c r="A38" s="532" t="s">
        <v>348</v>
      </c>
      <c r="B38" s="533"/>
      <c r="C38" s="533"/>
      <c r="D38" s="533"/>
      <c r="E38" s="533"/>
      <c r="F38" s="533"/>
      <c r="G38" s="533"/>
      <c r="H38" s="533"/>
      <c r="I38" s="533"/>
      <c r="J38" s="533"/>
    </row>
    <row r="39" spans="1:10" s="61" customFormat="1" ht="15.75" outlineLevel="1">
      <c r="A39" s="66"/>
      <c r="B39" s="67">
        <v>1</v>
      </c>
      <c r="C39" s="75" t="s">
        <v>349</v>
      </c>
      <c r="D39" s="574" t="s">
        <v>350</v>
      </c>
      <c r="E39" s="575"/>
      <c r="F39" s="69">
        <v>4417</v>
      </c>
      <c r="G39" s="101">
        <v>3</v>
      </c>
      <c r="H39" s="552">
        <v>12</v>
      </c>
      <c r="I39" s="553"/>
      <c r="J39" s="74">
        <f>F39*G39*H39-12</f>
        <v>159000</v>
      </c>
    </row>
    <row r="40" spans="1:10" s="61" customFormat="1" ht="15.75" outlineLevel="1">
      <c r="A40" s="66"/>
      <c r="B40" s="67">
        <v>2</v>
      </c>
      <c r="C40" s="75" t="s">
        <v>351</v>
      </c>
      <c r="D40" s="574" t="s">
        <v>352</v>
      </c>
      <c r="E40" s="575"/>
      <c r="F40" s="69">
        <v>92.56</v>
      </c>
      <c r="G40" s="101">
        <v>647.85</v>
      </c>
      <c r="H40" s="552">
        <v>12</v>
      </c>
      <c r="I40" s="553"/>
      <c r="J40" s="74">
        <f>F40*G40*H40-37.95</f>
        <v>719542.0020000001</v>
      </c>
    </row>
    <row r="41" spans="1:12" s="61" customFormat="1" ht="15.75" outlineLevel="1">
      <c r="A41" s="66"/>
      <c r="B41" s="67">
        <v>3</v>
      </c>
      <c r="C41" s="75" t="s">
        <v>353</v>
      </c>
      <c r="D41" s="574" t="s">
        <v>354</v>
      </c>
      <c r="E41" s="575"/>
      <c r="F41" s="69">
        <v>115</v>
      </c>
      <c r="G41" s="101">
        <v>14.1</v>
      </c>
      <c r="H41" s="552">
        <v>12</v>
      </c>
      <c r="I41" s="553"/>
      <c r="J41" s="74">
        <f>F41*G41*H41</f>
        <v>19458</v>
      </c>
      <c r="K41" s="608">
        <f>J40+J41</f>
        <v>739000.0020000001</v>
      </c>
      <c r="L41" s="609"/>
    </row>
    <row r="42" spans="1:10" s="61" customFormat="1" ht="15.75" outlineLevel="1">
      <c r="A42" s="66"/>
      <c r="B42" s="67">
        <v>4</v>
      </c>
      <c r="C42" s="75" t="s">
        <v>355</v>
      </c>
      <c r="D42" s="574" t="s">
        <v>354</v>
      </c>
      <c r="E42" s="575"/>
      <c r="F42" s="69">
        <v>344</v>
      </c>
      <c r="G42" s="101">
        <v>18.52</v>
      </c>
      <c r="H42" s="552">
        <v>12</v>
      </c>
      <c r="I42" s="553"/>
      <c r="J42" s="74">
        <f>F42*G42*H42-180.32</f>
        <v>76270.23999999999</v>
      </c>
    </row>
    <row r="43" spans="1:12" s="61" customFormat="1" ht="15" customHeight="1" outlineLevel="1">
      <c r="A43" s="66"/>
      <c r="B43" s="67">
        <v>5</v>
      </c>
      <c r="C43" s="75" t="s">
        <v>356</v>
      </c>
      <c r="D43" s="574" t="s">
        <v>354</v>
      </c>
      <c r="E43" s="575"/>
      <c r="F43" s="69">
        <v>207.55</v>
      </c>
      <c r="G43" s="101">
        <v>20.77</v>
      </c>
      <c r="H43" s="552">
        <v>12</v>
      </c>
      <c r="I43" s="553"/>
      <c r="J43" s="74">
        <f>F43*G43*H43</f>
        <v>51729.762</v>
      </c>
      <c r="K43" s="608">
        <f>J42+J43</f>
        <v>128000.002</v>
      </c>
      <c r="L43" s="609"/>
    </row>
    <row r="44" spans="1:10" s="61" customFormat="1" ht="15.75" outlineLevel="1">
      <c r="A44" s="66"/>
      <c r="B44" s="67">
        <v>6</v>
      </c>
      <c r="C44" s="75" t="s">
        <v>479</v>
      </c>
      <c r="D44" s="574" t="s">
        <v>354</v>
      </c>
      <c r="E44" s="575"/>
      <c r="F44" s="69">
        <v>6.5</v>
      </c>
      <c r="G44" s="101">
        <v>501.49</v>
      </c>
      <c r="H44" s="552">
        <v>12</v>
      </c>
      <c r="I44" s="553"/>
      <c r="J44" s="74">
        <f>F44*G44*H44+0.06</f>
        <v>39116.28</v>
      </c>
    </row>
    <row r="45" spans="1:10" s="61" customFormat="1" ht="15.75" outlineLevel="1">
      <c r="A45" s="517" t="s">
        <v>285</v>
      </c>
      <c r="B45" s="518"/>
      <c r="C45" s="518"/>
      <c r="D45" s="518"/>
      <c r="E45" s="518"/>
      <c r="F45" s="518"/>
      <c r="G45" s="518"/>
      <c r="H45" s="518"/>
      <c r="I45" s="519"/>
      <c r="J45" s="76">
        <f>SUM(J39:J44)</f>
        <v>1065116.284</v>
      </c>
    </row>
    <row r="46" spans="1:10" s="61" customFormat="1" ht="27.75" customHeight="1">
      <c r="A46" s="532" t="s">
        <v>488</v>
      </c>
      <c r="B46" s="533"/>
      <c r="C46" s="533"/>
      <c r="D46" s="533"/>
      <c r="E46" s="533"/>
      <c r="F46" s="533"/>
      <c r="G46" s="533"/>
      <c r="H46" s="533"/>
      <c r="I46" s="533"/>
      <c r="J46" s="533"/>
    </row>
    <row r="47" spans="1:10" ht="27">
      <c r="A47" s="77"/>
      <c r="B47" s="97" t="s">
        <v>269</v>
      </c>
      <c r="C47" s="63" t="s">
        <v>307</v>
      </c>
      <c r="D47" s="559" t="s">
        <v>308</v>
      </c>
      <c r="E47" s="559"/>
      <c r="F47" s="63" t="s">
        <v>309</v>
      </c>
      <c r="G47" s="63" t="s">
        <v>310</v>
      </c>
      <c r="H47" s="559" t="s">
        <v>311</v>
      </c>
      <c r="I47" s="559"/>
      <c r="J47" s="63" t="s">
        <v>312</v>
      </c>
    </row>
    <row r="48" spans="1:10" s="99" customFormat="1" ht="12.75">
      <c r="A48" s="98"/>
      <c r="B48" s="80">
        <v>1</v>
      </c>
      <c r="C48" s="80">
        <v>2</v>
      </c>
      <c r="D48" s="537">
        <v>3</v>
      </c>
      <c r="E48" s="539"/>
      <c r="F48" s="80">
        <v>4</v>
      </c>
      <c r="G48" s="80">
        <v>5</v>
      </c>
      <c r="H48" s="537">
        <v>6</v>
      </c>
      <c r="I48" s="539"/>
      <c r="J48" s="80" t="s">
        <v>313</v>
      </c>
    </row>
    <row r="49" spans="1:10" s="95" customFormat="1" ht="31.5" outlineLevel="2">
      <c r="A49" s="90"/>
      <c r="B49" s="91" t="s">
        <v>358</v>
      </c>
      <c r="C49" s="90" t="s">
        <v>359</v>
      </c>
      <c r="D49" s="602" t="s">
        <v>292</v>
      </c>
      <c r="E49" s="603"/>
      <c r="F49" s="106" t="s">
        <v>292</v>
      </c>
      <c r="G49" s="106" t="s">
        <v>292</v>
      </c>
      <c r="H49" s="604" t="s">
        <v>292</v>
      </c>
      <c r="I49" s="605"/>
      <c r="J49" s="94"/>
    </row>
    <row r="50" spans="1:10" s="61" customFormat="1" ht="63" outlineLevel="2">
      <c r="A50" s="66"/>
      <c r="B50" s="107" t="s">
        <v>293</v>
      </c>
      <c r="C50" s="66" t="s">
        <v>360</v>
      </c>
      <c r="D50" s="520" t="s">
        <v>361</v>
      </c>
      <c r="E50" s="522"/>
      <c r="F50" s="105">
        <v>1</v>
      </c>
      <c r="G50" s="101">
        <v>18900</v>
      </c>
      <c r="H50" s="557">
        <v>12</v>
      </c>
      <c r="I50" s="558"/>
      <c r="J50" s="74">
        <f aca="true" t="shared" si="1" ref="J50:J62">F50*G50*H50</f>
        <v>226800</v>
      </c>
    </row>
    <row r="51" spans="1:10" s="61" customFormat="1" ht="45.75" customHeight="1" outlineLevel="2">
      <c r="A51" s="66"/>
      <c r="B51" s="67" t="s">
        <v>295</v>
      </c>
      <c r="C51" s="66" t="s">
        <v>362</v>
      </c>
      <c r="D51" s="520" t="s">
        <v>363</v>
      </c>
      <c r="E51" s="522"/>
      <c r="F51" s="105"/>
      <c r="G51" s="101"/>
      <c r="H51" s="557">
        <v>1</v>
      </c>
      <c r="I51" s="558"/>
      <c r="J51" s="74">
        <f t="shared" si="1"/>
        <v>0</v>
      </c>
    </row>
    <row r="52" spans="1:10" s="61" customFormat="1" ht="63" outlineLevel="2">
      <c r="A52" s="66"/>
      <c r="B52" s="107" t="s">
        <v>364</v>
      </c>
      <c r="C52" s="66" t="s">
        <v>365</v>
      </c>
      <c r="D52" s="520" t="s">
        <v>361</v>
      </c>
      <c r="E52" s="522"/>
      <c r="F52" s="105"/>
      <c r="G52" s="101"/>
      <c r="H52" s="557">
        <v>12</v>
      </c>
      <c r="I52" s="558"/>
      <c r="J52" s="74">
        <f>F52*G52*H52</f>
        <v>0</v>
      </c>
    </row>
    <row r="53" spans="1:10" s="61" customFormat="1" ht="47.25" outlineLevel="2">
      <c r="A53" s="66"/>
      <c r="B53" s="67" t="s">
        <v>366</v>
      </c>
      <c r="C53" s="66" t="s">
        <v>367</v>
      </c>
      <c r="D53" s="520" t="s">
        <v>363</v>
      </c>
      <c r="E53" s="522"/>
      <c r="F53" s="105">
        <v>1</v>
      </c>
      <c r="G53" s="101">
        <v>350</v>
      </c>
      <c r="H53" s="557">
        <v>12</v>
      </c>
      <c r="I53" s="558"/>
      <c r="J53" s="74">
        <f t="shared" si="1"/>
        <v>4200</v>
      </c>
    </row>
    <row r="54" spans="1:10" s="61" customFormat="1" ht="31.5" outlineLevel="2">
      <c r="A54" s="66"/>
      <c r="B54" s="67" t="s">
        <v>368</v>
      </c>
      <c r="C54" s="66" t="s">
        <v>369</v>
      </c>
      <c r="D54" s="520"/>
      <c r="E54" s="522"/>
      <c r="F54" s="105"/>
      <c r="G54" s="101"/>
      <c r="H54" s="557"/>
      <c r="I54" s="558"/>
      <c r="J54" s="74"/>
    </row>
    <row r="55" spans="1:10" s="61" customFormat="1" ht="63" customHeight="1" outlineLevel="2">
      <c r="A55" s="66"/>
      <c r="B55" s="67"/>
      <c r="C55" s="66" t="s">
        <v>370</v>
      </c>
      <c r="D55" s="520" t="s">
        <v>371</v>
      </c>
      <c r="E55" s="522"/>
      <c r="F55" s="105">
        <v>1</v>
      </c>
      <c r="G55" s="101">
        <v>1000</v>
      </c>
      <c r="H55" s="557">
        <v>15</v>
      </c>
      <c r="I55" s="558"/>
      <c r="J55" s="74">
        <f t="shared" si="1"/>
        <v>15000</v>
      </c>
    </row>
    <row r="56" spans="1:10" s="61" customFormat="1" ht="31.5" outlineLevel="2">
      <c r="A56" s="66"/>
      <c r="B56" s="67" t="s">
        <v>372</v>
      </c>
      <c r="C56" s="66" t="s">
        <v>373</v>
      </c>
      <c r="D56" s="520"/>
      <c r="E56" s="522"/>
      <c r="F56" s="105"/>
      <c r="G56" s="101"/>
      <c r="H56" s="557"/>
      <c r="I56" s="558"/>
      <c r="J56" s="74"/>
    </row>
    <row r="57" spans="1:10" s="61" customFormat="1" ht="21" customHeight="1" outlineLevel="2">
      <c r="A57" s="66"/>
      <c r="B57" s="67"/>
      <c r="C57" s="66" t="s">
        <v>374</v>
      </c>
      <c r="D57" s="520" t="s">
        <v>375</v>
      </c>
      <c r="E57" s="522"/>
      <c r="F57" s="105">
        <v>1</v>
      </c>
      <c r="G57" s="101">
        <v>7406</v>
      </c>
      <c r="H57" s="557">
        <v>4</v>
      </c>
      <c r="I57" s="558"/>
      <c r="J57" s="74">
        <f t="shared" si="1"/>
        <v>29624</v>
      </c>
    </row>
    <row r="58" spans="1:10" s="61" customFormat="1" ht="18" customHeight="1" outlineLevel="2">
      <c r="A58" s="66"/>
      <c r="B58" s="67"/>
      <c r="C58" s="66" t="s">
        <v>626</v>
      </c>
      <c r="D58" s="520" t="s">
        <v>371</v>
      </c>
      <c r="E58" s="522"/>
      <c r="F58" s="105">
        <v>1</v>
      </c>
      <c r="G58" s="101">
        <v>4320</v>
      </c>
      <c r="H58" s="557">
        <v>1</v>
      </c>
      <c r="I58" s="558"/>
      <c r="J58" s="74">
        <f t="shared" si="1"/>
        <v>4320</v>
      </c>
    </row>
    <row r="59" spans="1:10" s="61" customFormat="1" ht="20.25" customHeight="1" outlineLevel="2">
      <c r="A59" s="66"/>
      <c r="B59" s="67"/>
      <c r="C59" s="66" t="s">
        <v>376</v>
      </c>
      <c r="D59" s="520" t="s">
        <v>377</v>
      </c>
      <c r="E59" s="522"/>
      <c r="F59" s="105">
        <v>1</v>
      </c>
      <c r="G59" s="101">
        <v>9000</v>
      </c>
      <c r="H59" s="557">
        <v>1</v>
      </c>
      <c r="I59" s="558"/>
      <c r="J59" s="74">
        <f t="shared" si="1"/>
        <v>9000</v>
      </c>
    </row>
    <row r="60" spans="1:10" s="61" customFormat="1" ht="20.25" customHeight="1" outlineLevel="2">
      <c r="A60" s="66"/>
      <c r="B60" s="67"/>
      <c r="C60" s="66" t="s">
        <v>378</v>
      </c>
      <c r="D60" s="520" t="s">
        <v>379</v>
      </c>
      <c r="E60" s="522"/>
      <c r="F60" s="105"/>
      <c r="G60" s="101"/>
      <c r="H60" s="557">
        <v>12</v>
      </c>
      <c r="I60" s="558"/>
      <c r="J60" s="74">
        <f t="shared" si="1"/>
        <v>0</v>
      </c>
    </row>
    <row r="61" spans="1:10" s="61" customFormat="1" ht="20.25" customHeight="1" outlineLevel="2">
      <c r="A61" s="66"/>
      <c r="B61" s="67" t="s">
        <v>380</v>
      </c>
      <c r="C61" s="66" t="s">
        <v>381</v>
      </c>
      <c r="D61" s="520" t="s">
        <v>377</v>
      </c>
      <c r="E61" s="522"/>
      <c r="F61" s="105">
        <v>1</v>
      </c>
      <c r="G61" s="101">
        <v>8609</v>
      </c>
      <c r="H61" s="557">
        <v>1</v>
      </c>
      <c r="I61" s="558"/>
      <c r="J61" s="74">
        <f t="shared" si="1"/>
        <v>8609</v>
      </c>
    </row>
    <row r="62" spans="1:10" s="61" customFormat="1" ht="27" customHeight="1" outlineLevel="2">
      <c r="A62" s="66"/>
      <c r="B62" s="67" t="s">
        <v>382</v>
      </c>
      <c r="C62" s="66" t="s">
        <v>638</v>
      </c>
      <c r="D62" s="520" t="s">
        <v>383</v>
      </c>
      <c r="E62" s="522"/>
      <c r="F62" s="105">
        <v>1</v>
      </c>
      <c r="G62" s="101">
        <v>31425.34</v>
      </c>
      <c r="H62" s="557">
        <v>1</v>
      </c>
      <c r="I62" s="558"/>
      <c r="J62" s="74">
        <f t="shared" si="1"/>
        <v>31425.34</v>
      </c>
    </row>
    <row r="63" spans="1:10" s="95" customFormat="1" ht="31.5" outlineLevel="2">
      <c r="A63" s="90"/>
      <c r="B63" s="91" t="s">
        <v>384</v>
      </c>
      <c r="C63" s="90" t="s">
        <v>385</v>
      </c>
      <c r="D63" s="602" t="s">
        <v>292</v>
      </c>
      <c r="E63" s="603"/>
      <c r="F63" s="106" t="s">
        <v>292</v>
      </c>
      <c r="G63" s="106" t="s">
        <v>292</v>
      </c>
      <c r="H63" s="604" t="s">
        <v>292</v>
      </c>
      <c r="I63" s="605"/>
      <c r="J63" s="94"/>
    </row>
    <row r="64" spans="1:10" s="61" customFormat="1" ht="78.75" outlineLevel="2">
      <c r="A64" s="66"/>
      <c r="B64" s="67" t="s">
        <v>298</v>
      </c>
      <c r="C64" s="66" t="s">
        <v>386</v>
      </c>
      <c r="D64" s="520" t="s">
        <v>387</v>
      </c>
      <c r="E64" s="522">
        <v>68</v>
      </c>
      <c r="F64" s="105"/>
      <c r="G64" s="101"/>
      <c r="H64" s="557">
        <v>1</v>
      </c>
      <c r="I64" s="558"/>
      <c r="J64" s="74">
        <f aca="true" t="shared" si="2" ref="J64:J69">G64*H64*I64</f>
        <v>0</v>
      </c>
    </row>
    <row r="65" spans="1:10" s="61" customFormat="1" ht="31.5" outlineLevel="2">
      <c r="A65" s="66"/>
      <c r="B65" s="67" t="s">
        <v>300</v>
      </c>
      <c r="C65" s="66" t="s">
        <v>388</v>
      </c>
      <c r="D65" s="520" t="s">
        <v>389</v>
      </c>
      <c r="E65" s="522"/>
      <c r="F65" s="105">
        <v>1</v>
      </c>
      <c r="G65" s="101">
        <v>990</v>
      </c>
      <c r="H65" s="557">
        <v>12</v>
      </c>
      <c r="I65" s="558"/>
      <c r="J65" s="74">
        <f>G65*H65</f>
        <v>11880</v>
      </c>
    </row>
    <row r="66" spans="1:10" s="61" customFormat="1" ht="47.25" outlineLevel="2">
      <c r="A66" s="66"/>
      <c r="B66" s="67" t="s">
        <v>302</v>
      </c>
      <c r="C66" s="66" t="s">
        <v>390</v>
      </c>
      <c r="D66" s="520" t="s">
        <v>389</v>
      </c>
      <c r="E66" s="522"/>
      <c r="F66" s="105"/>
      <c r="G66" s="101"/>
      <c r="H66" s="557">
        <v>12</v>
      </c>
      <c r="I66" s="558"/>
      <c r="J66" s="74">
        <f t="shared" si="2"/>
        <v>0</v>
      </c>
    </row>
    <row r="67" spans="1:10" s="61" customFormat="1" ht="31.5" outlineLevel="2">
      <c r="A67" s="66"/>
      <c r="B67" s="67" t="s">
        <v>304</v>
      </c>
      <c r="C67" s="66" t="s">
        <v>391</v>
      </c>
      <c r="D67" s="520" t="s">
        <v>389</v>
      </c>
      <c r="E67" s="522"/>
      <c r="F67" s="105">
        <v>1</v>
      </c>
      <c r="G67" s="101">
        <v>4464</v>
      </c>
      <c r="H67" s="557">
        <v>12</v>
      </c>
      <c r="I67" s="558"/>
      <c r="J67" s="74">
        <f>G67*H67</f>
        <v>53568</v>
      </c>
    </row>
    <row r="68" spans="1:10" s="61" customFormat="1" ht="47.25" outlineLevel="2">
      <c r="A68" s="66"/>
      <c r="B68" s="67" t="s">
        <v>392</v>
      </c>
      <c r="C68" s="66" t="s">
        <v>393</v>
      </c>
      <c r="D68" s="520" t="s">
        <v>387</v>
      </c>
      <c r="E68" s="522">
        <v>68</v>
      </c>
      <c r="F68" s="105"/>
      <c r="G68" s="101"/>
      <c r="H68" s="557">
        <v>1</v>
      </c>
      <c r="I68" s="558"/>
      <c r="J68" s="74">
        <f t="shared" si="2"/>
        <v>0</v>
      </c>
    </row>
    <row r="69" spans="1:10" s="61" customFormat="1" ht="31.5" outlineLevel="2">
      <c r="A69" s="66"/>
      <c r="B69" s="67" t="s">
        <v>394</v>
      </c>
      <c r="C69" s="66" t="s">
        <v>395</v>
      </c>
      <c r="D69" s="520" t="s">
        <v>396</v>
      </c>
      <c r="E69" s="522">
        <v>68</v>
      </c>
      <c r="F69" s="105"/>
      <c r="G69" s="101"/>
      <c r="H69" s="557">
        <v>1</v>
      </c>
      <c r="I69" s="558"/>
      <c r="J69" s="74">
        <f t="shared" si="2"/>
        <v>0</v>
      </c>
    </row>
    <row r="70" spans="1:10" s="61" customFormat="1" ht="15.75" outlineLevel="2">
      <c r="A70" s="517" t="s">
        <v>285</v>
      </c>
      <c r="B70" s="518"/>
      <c r="C70" s="518"/>
      <c r="D70" s="518"/>
      <c r="E70" s="518"/>
      <c r="F70" s="518"/>
      <c r="G70" s="518"/>
      <c r="H70" s="518"/>
      <c r="I70" s="519"/>
      <c r="J70" s="103">
        <f>SUM(J50:J69)</f>
        <v>394426.34</v>
      </c>
    </row>
    <row r="71" spans="1:10" s="61" customFormat="1" ht="24" customHeight="1">
      <c r="A71" s="532" t="s">
        <v>489</v>
      </c>
      <c r="B71" s="533"/>
      <c r="C71" s="533"/>
      <c r="D71" s="533"/>
      <c r="E71" s="533"/>
      <c r="F71" s="533"/>
      <c r="G71" s="533"/>
      <c r="H71" s="533"/>
      <c r="I71" s="533"/>
      <c r="J71" s="533"/>
    </row>
    <row r="72" spans="1:10" ht="27">
      <c r="A72" s="77"/>
      <c r="B72" s="97" t="s">
        <v>269</v>
      </c>
      <c r="C72" s="63" t="s">
        <v>307</v>
      </c>
      <c r="D72" s="559" t="s">
        <v>308</v>
      </c>
      <c r="E72" s="559"/>
      <c r="F72" s="63" t="s">
        <v>309</v>
      </c>
      <c r="G72" s="63" t="s">
        <v>310</v>
      </c>
      <c r="H72" s="559" t="s">
        <v>311</v>
      </c>
      <c r="I72" s="559"/>
      <c r="J72" s="63" t="s">
        <v>312</v>
      </c>
    </row>
    <row r="73" spans="1:10" s="99" customFormat="1" ht="12.75">
      <c r="A73" s="98"/>
      <c r="B73" s="80">
        <v>1</v>
      </c>
      <c r="C73" s="80">
        <v>2</v>
      </c>
      <c r="D73" s="537">
        <v>3</v>
      </c>
      <c r="E73" s="539"/>
      <c r="F73" s="80">
        <v>4</v>
      </c>
      <c r="G73" s="80">
        <v>5</v>
      </c>
      <c r="H73" s="537">
        <v>6</v>
      </c>
      <c r="I73" s="539"/>
      <c r="J73" s="80" t="s">
        <v>313</v>
      </c>
    </row>
    <row r="74" spans="1:10" s="61" customFormat="1" ht="31.5" outlineLevel="2">
      <c r="A74" s="66"/>
      <c r="B74" s="67">
        <v>1</v>
      </c>
      <c r="C74" s="66" t="s">
        <v>398</v>
      </c>
      <c r="D74" s="520" t="s">
        <v>371</v>
      </c>
      <c r="E74" s="522"/>
      <c r="F74" s="70">
        <v>1</v>
      </c>
      <c r="G74" s="101">
        <v>1328.03</v>
      </c>
      <c r="H74" s="557">
        <v>12</v>
      </c>
      <c r="I74" s="558"/>
      <c r="J74" s="74">
        <f aca="true" t="shared" si="3" ref="J74:J83">F74*G74*H74</f>
        <v>15936.36</v>
      </c>
    </row>
    <row r="75" spans="1:10" s="61" customFormat="1" ht="31.5" outlineLevel="2">
      <c r="A75" s="66"/>
      <c r="B75" s="67">
        <v>2</v>
      </c>
      <c r="C75" s="66" t="s">
        <v>399</v>
      </c>
      <c r="D75" s="520" t="s">
        <v>371</v>
      </c>
      <c r="E75" s="522"/>
      <c r="F75" s="70">
        <v>1</v>
      </c>
      <c r="G75" s="101">
        <v>290</v>
      </c>
      <c r="H75" s="557">
        <v>12</v>
      </c>
      <c r="I75" s="558"/>
      <c r="J75" s="74">
        <f t="shared" si="3"/>
        <v>3480</v>
      </c>
    </row>
    <row r="76" spans="1:10" s="61" customFormat="1" ht="31.5" outlineLevel="2">
      <c r="A76" s="66"/>
      <c r="B76" s="67">
        <v>3</v>
      </c>
      <c r="C76" s="66" t="s">
        <v>400</v>
      </c>
      <c r="D76" s="520" t="s">
        <v>401</v>
      </c>
      <c r="E76" s="522"/>
      <c r="F76" s="70">
        <v>1</v>
      </c>
      <c r="G76" s="101">
        <v>3600</v>
      </c>
      <c r="H76" s="557">
        <v>12</v>
      </c>
      <c r="I76" s="558"/>
      <c r="J76" s="74">
        <f t="shared" si="3"/>
        <v>43200</v>
      </c>
    </row>
    <row r="77" spans="1:10" s="61" customFormat="1" ht="31.5" outlineLevel="2">
      <c r="A77" s="66"/>
      <c r="B77" s="67">
        <v>4</v>
      </c>
      <c r="C77" s="66" t="s">
        <v>402</v>
      </c>
      <c r="D77" s="520" t="s">
        <v>401</v>
      </c>
      <c r="E77" s="522"/>
      <c r="F77" s="70">
        <v>1</v>
      </c>
      <c r="G77" s="101">
        <v>43783.64</v>
      </c>
      <c r="H77" s="557">
        <v>1</v>
      </c>
      <c r="I77" s="558"/>
      <c r="J77" s="74">
        <f t="shared" si="3"/>
        <v>43783.64</v>
      </c>
    </row>
    <row r="78" spans="1:10" s="61" customFormat="1" ht="15.75" outlineLevel="2">
      <c r="A78" s="66"/>
      <c r="B78" s="67">
        <v>5</v>
      </c>
      <c r="C78" s="66" t="s">
        <v>403</v>
      </c>
      <c r="D78" s="520" t="s">
        <v>404</v>
      </c>
      <c r="E78" s="522"/>
      <c r="F78" s="70">
        <v>51</v>
      </c>
      <c r="G78" s="101">
        <v>2200</v>
      </c>
      <c r="H78" s="557">
        <v>1</v>
      </c>
      <c r="I78" s="558"/>
      <c r="J78" s="74">
        <f t="shared" si="3"/>
        <v>112200</v>
      </c>
    </row>
    <row r="79" spans="1:10" s="61" customFormat="1" ht="16.5" customHeight="1" outlineLevel="2">
      <c r="A79" s="66"/>
      <c r="B79" s="67">
        <v>6</v>
      </c>
      <c r="C79" s="66" t="s">
        <v>405</v>
      </c>
      <c r="D79" s="520" t="s">
        <v>404</v>
      </c>
      <c r="E79" s="522"/>
      <c r="F79" s="70"/>
      <c r="G79" s="101"/>
      <c r="H79" s="557">
        <v>12</v>
      </c>
      <c r="I79" s="558"/>
      <c r="J79" s="74">
        <f t="shared" si="3"/>
        <v>0</v>
      </c>
    </row>
    <row r="80" spans="1:10" s="61" customFormat="1" ht="30" customHeight="1" outlineLevel="2">
      <c r="A80" s="66"/>
      <c r="B80" s="67">
        <v>7</v>
      </c>
      <c r="C80" s="66" t="s">
        <v>406</v>
      </c>
      <c r="D80" s="520" t="s">
        <v>401</v>
      </c>
      <c r="E80" s="522"/>
      <c r="F80" s="70">
        <v>1</v>
      </c>
      <c r="G80" s="101">
        <v>6700</v>
      </c>
      <c r="H80" s="557">
        <v>1</v>
      </c>
      <c r="I80" s="558"/>
      <c r="J80" s="74">
        <f t="shared" si="3"/>
        <v>6700</v>
      </c>
    </row>
    <row r="81" spans="1:10" s="61" customFormat="1" ht="15.75" outlineLevel="2">
      <c r="A81" s="66"/>
      <c r="B81" s="67">
        <v>8</v>
      </c>
      <c r="C81" s="66" t="s">
        <v>407</v>
      </c>
      <c r="D81" s="520" t="s">
        <v>375</v>
      </c>
      <c r="E81" s="522"/>
      <c r="F81" s="105"/>
      <c r="G81" s="101"/>
      <c r="H81" s="557">
        <v>1</v>
      </c>
      <c r="I81" s="558"/>
      <c r="J81" s="74">
        <f t="shared" si="3"/>
        <v>0</v>
      </c>
    </row>
    <row r="82" spans="1:10" s="61" customFormat="1" ht="15.75" outlineLevel="2">
      <c r="A82" s="66"/>
      <c r="B82" s="67">
        <v>9</v>
      </c>
      <c r="C82" s="66"/>
      <c r="D82" s="520"/>
      <c r="E82" s="522"/>
      <c r="F82" s="70"/>
      <c r="G82" s="101"/>
      <c r="H82" s="557">
        <v>1</v>
      </c>
      <c r="I82" s="558"/>
      <c r="J82" s="74">
        <f t="shared" si="3"/>
        <v>0</v>
      </c>
    </row>
    <row r="83" spans="1:10" s="61" customFormat="1" ht="15.75" outlineLevel="2">
      <c r="A83" s="66"/>
      <c r="B83" s="67"/>
      <c r="C83" s="66"/>
      <c r="D83" s="520"/>
      <c r="E83" s="522"/>
      <c r="F83" s="70"/>
      <c r="G83" s="101"/>
      <c r="H83" s="557"/>
      <c r="I83" s="558"/>
      <c r="J83" s="74">
        <f t="shared" si="3"/>
        <v>0</v>
      </c>
    </row>
    <row r="84" spans="1:10" s="61" customFormat="1" ht="15.75" outlineLevel="1">
      <c r="A84" s="517" t="s">
        <v>285</v>
      </c>
      <c r="B84" s="518"/>
      <c r="C84" s="518"/>
      <c r="D84" s="518"/>
      <c r="E84" s="518"/>
      <c r="F84" s="518"/>
      <c r="G84" s="518"/>
      <c r="H84" s="518"/>
      <c r="I84" s="519"/>
      <c r="J84" s="103">
        <f>SUM(J74:J83)</f>
        <v>225300</v>
      </c>
    </row>
    <row r="85" spans="1:10" s="61" customFormat="1" ht="32.25" customHeight="1">
      <c r="A85" s="532" t="s">
        <v>490</v>
      </c>
      <c r="B85" s="533"/>
      <c r="C85" s="533"/>
      <c r="D85" s="533"/>
      <c r="E85" s="533"/>
      <c r="F85" s="533"/>
      <c r="G85" s="533"/>
      <c r="H85" s="533"/>
      <c r="I85" s="533"/>
      <c r="J85" s="533"/>
    </row>
    <row r="86" spans="1:10" s="61" customFormat="1" ht="78.75">
      <c r="A86" s="108"/>
      <c r="B86" s="109" t="s">
        <v>269</v>
      </c>
      <c r="C86" s="595" t="s">
        <v>307</v>
      </c>
      <c r="D86" s="596"/>
      <c r="E86" s="596"/>
      <c r="F86" s="597"/>
      <c r="G86" s="110" t="s">
        <v>408</v>
      </c>
      <c r="H86" s="598" t="s">
        <v>288</v>
      </c>
      <c r="I86" s="598"/>
      <c r="J86" s="110" t="s">
        <v>409</v>
      </c>
    </row>
    <row r="87" spans="1:10" s="61" customFormat="1" ht="15.75">
      <c r="A87" s="111"/>
      <c r="B87" s="112">
        <v>1</v>
      </c>
      <c r="C87" s="599">
        <v>2</v>
      </c>
      <c r="D87" s="600"/>
      <c r="E87" s="600"/>
      <c r="F87" s="601"/>
      <c r="G87" s="65">
        <v>3</v>
      </c>
      <c r="H87" s="599">
        <v>4</v>
      </c>
      <c r="I87" s="601"/>
      <c r="J87" s="65" t="s">
        <v>290</v>
      </c>
    </row>
    <row r="88" spans="1:10" s="95" customFormat="1" ht="15.75" outlineLevel="1">
      <c r="A88" s="90"/>
      <c r="B88" s="91">
        <v>1</v>
      </c>
      <c r="C88" s="591" t="s">
        <v>410</v>
      </c>
      <c r="D88" s="592"/>
      <c r="E88" s="592"/>
      <c r="F88" s="593"/>
      <c r="G88" s="113" t="s">
        <v>292</v>
      </c>
      <c r="H88" s="594" t="s">
        <v>292</v>
      </c>
      <c r="I88" s="594"/>
      <c r="J88" s="94">
        <f>J89+J90</f>
        <v>0</v>
      </c>
    </row>
    <row r="89" spans="1:10" s="61" customFormat="1" ht="27.75" customHeight="1" outlineLevel="1">
      <c r="A89" s="66"/>
      <c r="B89" s="67" t="s">
        <v>293</v>
      </c>
      <c r="C89" s="586" t="s">
        <v>411</v>
      </c>
      <c r="D89" s="587"/>
      <c r="E89" s="587"/>
      <c r="F89" s="588"/>
      <c r="G89" s="115"/>
      <c r="H89" s="589"/>
      <c r="I89" s="589"/>
      <c r="J89" s="74">
        <f>D89*H89/100</f>
        <v>0</v>
      </c>
    </row>
    <row r="90" spans="1:10" s="61" customFormat="1" ht="15.75" outlineLevel="1">
      <c r="A90" s="66"/>
      <c r="B90" s="67" t="s">
        <v>295</v>
      </c>
      <c r="C90" s="586" t="s">
        <v>412</v>
      </c>
      <c r="D90" s="587"/>
      <c r="E90" s="587"/>
      <c r="F90" s="588"/>
      <c r="G90" s="115"/>
      <c r="H90" s="589"/>
      <c r="I90" s="589"/>
      <c r="J90" s="74">
        <f>D90*H90/100</f>
        <v>0</v>
      </c>
    </row>
    <row r="91" spans="1:10" s="95" customFormat="1" ht="15.75" outlineLevel="1">
      <c r="A91" s="90"/>
      <c r="B91" s="91">
        <v>2</v>
      </c>
      <c r="C91" s="591" t="s">
        <v>413</v>
      </c>
      <c r="D91" s="592"/>
      <c r="E91" s="592"/>
      <c r="F91" s="593"/>
      <c r="G91" s="113" t="s">
        <v>292</v>
      </c>
      <c r="H91" s="594" t="s">
        <v>292</v>
      </c>
      <c r="I91" s="594"/>
      <c r="J91" s="94">
        <f>J93+J94+J95</f>
        <v>164970.0044</v>
      </c>
    </row>
    <row r="92" spans="1:10" s="61" customFormat="1" ht="15.75" outlineLevel="1">
      <c r="A92" s="66"/>
      <c r="B92" s="67" t="s">
        <v>298</v>
      </c>
      <c r="C92" s="586" t="s">
        <v>414</v>
      </c>
      <c r="D92" s="587"/>
      <c r="E92" s="587"/>
      <c r="F92" s="588"/>
      <c r="G92" s="115"/>
      <c r="H92" s="589"/>
      <c r="I92" s="589"/>
      <c r="J92" s="74"/>
    </row>
    <row r="93" spans="1:10" s="61" customFormat="1" ht="15.75" outlineLevel="1">
      <c r="A93" s="66"/>
      <c r="B93" s="67"/>
      <c r="C93" s="586" t="s">
        <v>627</v>
      </c>
      <c r="D93" s="587"/>
      <c r="E93" s="587"/>
      <c r="F93" s="588"/>
      <c r="G93" s="115">
        <v>10998024.96</v>
      </c>
      <c r="H93" s="589">
        <v>1.5</v>
      </c>
      <c r="I93" s="589"/>
      <c r="J93" s="74">
        <f>G93*H93/100-0.37</f>
        <v>164970.0044</v>
      </c>
    </row>
    <row r="94" spans="1:10" s="61" customFormat="1" ht="15.75" outlineLevel="1">
      <c r="A94" s="66"/>
      <c r="B94" s="67"/>
      <c r="C94" s="586"/>
      <c r="D94" s="587"/>
      <c r="E94" s="587"/>
      <c r="F94" s="588"/>
      <c r="G94" s="115"/>
      <c r="H94" s="589"/>
      <c r="I94" s="589"/>
      <c r="J94" s="74">
        <f>D94*H94/100</f>
        <v>0</v>
      </c>
    </row>
    <row r="95" spans="1:10" s="61" customFormat="1" ht="15.75" outlineLevel="1">
      <c r="A95" s="66"/>
      <c r="B95" s="67"/>
      <c r="C95" s="586"/>
      <c r="D95" s="587"/>
      <c r="E95" s="587"/>
      <c r="F95" s="588"/>
      <c r="G95" s="115"/>
      <c r="H95" s="590"/>
      <c r="I95" s="590"/>
      <c r="J95" s="74">
        <f>D95*H95/100</f>
        <v>0</v>
      </c>
    </row>
    <row r="96" spans="1:10" s="95" customFormat="1" ht="15.75" outlineLevel="1">
      <c r="A96" s="90"/>
      <c r="B96" s="91">
        <v>3</v>
      </c>
      <c r="C96" s="591" t="s">
        <v>415</v>
      </c>
      <c r="D96" s="592"/>
      <c r="E96" s="592"/>
      <c r="F96" s="593"/>
      <c r="G96" s="113" t="s">
        <v>292</v>
      </c>
      <c r="H96" s="589"/>
      <c r="I96" s="589"/>
      <c r="J96" s="94">
        <f>J98+J99</f>
        <v>0</v>
      </c>
    </row>
    <row r="97" spans="1:10" s="61" customFormat="1" ht="15.75" outlineLevel="1">
      <c r="A97" s="66"/>
      <c r="B97" s="67" t="s">
        <v>416</v>
      </c>
      <c r="C97" s="586" t="s">
        <v>417</v>
      </c>
      <c r="D97" s="587"/>
      <c r="E97" s="587"/>
      <c r="F97" s="588"/>
      <c r="G97" s="116"/>
      <c r="H97" s="589"/>
      <c r="I97" s="589"/>
      <c r="J97" s="94"/>
    </row>
    <row r="98" spans="1:10" s="61" customFormat="1" ht="15.75" outlineLevel="1">
      <c r="A98" s="66"/>
      <c r="B98" s="67"/>
      <c r="C98" s="586"/>
      <c r="D98" s="587"/>
      <c r="E98" s="587"/>
      <c r="F98" s="588"/>
      <c r="G98" s="116"/>
      <c r="H98" s="589"/>
      <c r="I98" s="589"/>
      <c r="J98" s="74">
        <f>D98*H98/100</f>
        <v>0</v>
      </c>
    </row>
    <row r="99" spans="1:10" s="61" customFormat="1" ht="15.75" outlineLevel="1">
      <c r="A99" s="66"/>
      <c r="B99" s="67"/>
      <c r="C99" s="586"/>
      <c r="D99" s="587"/>
      <c r="E99" s="587"/>
      <c r="F99" s="588"/>
      <c r="G99" s="116"/>
      <c r="H99" s="589"/>
      <c r="I99" s="589"/>
      <c r="J99" s="74">
        <f>D99*H99/100</f>
        <v>0</v>
      </c>
    </row>
    <row r="100" spans="1:10" s="61" customFormat="1" ht="15.75" outlineLevel="1">
      <c r="A100" s="517" t="s">
        <v>285</v>
      </c>
      <c r="B100" s="518"/>
      <c r="C100" s="518"/>
      <c r="D100" s="518"/>
      <c r="E100" s="518"/>
      <c r="F100" s="518"/>
      <c r="G100" s="518"/>
      <c r="H100" s="518"/>
      <c r="I100" s="519"/>
      <c r="J100" s="76">
        <f>J88+J91+J97</f>
        <v>164970.0044</v>
      </c>
    </row>
    <row r="101" spans="1:10" s="61" customFormat="1" ht="24" customHeight="1">
      <c r="A101" s="532" t="s">
        <v>491</v>
      </c>
      <c r="B101" s="533"/>
      <c r="C101" s="533"/>
      <c r="D101" s="533"/>
      <c r="E101" s="533"/>
      <c r="F101" s="533"/>
      <c r="G101" s="533"/>
      <c r="H101" s="533"/>
      <c r="I101" s="533"/>
      <c r="J101" s="556"/>
    </row>
    <row r="102" spans="1:10" ht="25.5">
      <c r="A102" s="77"/>
      <c r="B102" s="78" t="s">
        <v>269</v>
      </c>
      <c r="C102" s="63" t="s">
        <v>307</v>
      </c>
      <c r="D102" s="534" t="s">
        <v>308</v>
      </c>
      <c r="E102" s="536"/>
      <c r="F102" s="534" t="s">
        <v>309</v>
      </c>
      <c r="G102" s="536"/>
      <c r="H102" s="534" t="s">
        <v>317</v>
      </c>
      <c r="I102" s="536"/>
      <c r="J102" s="63" t="s">
        <v>312</v>
      </c>
    </row>
    <row r="103" spans="1:10" ht="13.5">
      <c r="A103" s="77"/>
      <c r="B103" s="80">
        <v>1</v>
      </c>
      <c r="C103" s="80">
        <v>2</v>
      </c>
      <c r="D103" s="537">
        <v>3</v>
      </c>
      <c r="E103" s="539"/>
      <c r="F103" s="537">
        <v>4</v>
      </c>
      <c r="G103" s="539"/>
      <c r="H103" s="537">
        <v>5</v>
      </c>
      <c r="I103" s="539"/>
      <c r="J103" s="80" t="s">
        <v>318</v>
      </c>
    </row>
    <row r="104" spans="1:10" s="61" customFormat="1" ht="15.75" outlineLevel="1">
      <c r="A104" s="66"/>
      <c r="B104" s="67">
        <v>1</v>
      </c>
      <c r="C104" s="75" t="s">
        <v>418</v>
      </c>
      <c r="D104" s="552"/>
      <c r="E104" s="553"/>
      <c r="F104" s="554"/>
      <c r="G104" s="555"/>
      <c r="H104" s="550"/>
      <c r="I104" s="551"/>
      <c r="J104" s="82">
        <f>D104*F104*H104</f>
        <v>0</v>
      </c>
    </row>
    <row r="105" spans="1:10" s="61" customFormat="1" ht="15.75" outlineLevel="1">
      <c r="A105" s="66"/>
      <c r="B105" s="67">
        <v>2</v>
      </c>
      <c r="C105" s="75" t="s">
        <v>419</v>
      </c>
      <c r="D105" s="552"/>
      <c r="E105" s="553"/>
      <c r="F105" s="554"/>
      <c r="G105" s="555"/>
      <c r="H105" s="550"/>
      <c r="I105" s="551"/>
      <c r="J105" s="82">
        <f>D105*F105*H105</f>
        <v>0</v>
      </c>
    </row>
    <row r="106" spans="1:10" s="61" customFormat="1" ht="15.75" outlineLevel="1">
      <c r="A106" s="83" t="s">
        <v>285</v>
      </c>
      <c r="B106" s="84"/>
      <c r="C106" s="518" t="s">
        <v>285</v>
      </c>
      <c r="D106" s="518"/>
      <c r="E106" s="518"/>
      <c r="F106" s="518"/>
      <c r="G106" s="518"/>
      <c r="H106" s="518"/>
      <c r="I106" s="519"/>
      <c r="J106" s="76">
        <f>SUM(J104:J105)</f>
        <v>0</v>
      </c>
    </row>
    <row r="107" spans="1:10" s="61" customFormat="1" ht="22.5" customHeight="1">
      <c r="A107" s="532" t="s">
        <v>492</v>
      </c>
      <c r="B107" s="533"/>
      <c r="C107" s="533"/>
      <c r="D107" s="533"/>
      <c r="E107" s="533"/>
      <c r="F107" s="533"/>
      <c r="G107" s="533"/>
      <c r="H107" s="533"/>
      <c r="I107" s="533"/>
      <c r="J107" s="556"/>
    </row>
    <row r="108" spans="1:10" ht="25.5">
      <c r="A108" s="77"/>
      <c r="B108" s="78" t="s">
        <v>269</v>
      </c>
      <c r="C108" s="63" t="s">
        <v>307</v>
      </c>
      <c r="D108" s="534" t="s">
        <v>308</v>
      </c>
      <c r="E108" s="536"/>
      <c r="F108" s="534" t="s">
        <v>309</v>
      </c>
      <c r="G108" s="536"/>
      <c r="H108" s="534" t="s">
        <v>319</v>
      </c>
      <c r="I108" s="536"/>
      <c r="J108" s="63" t="s">
        <v>312</v>
      </c>
    </row>
    <row r="109" spans="1:10" ht="13.5">
      <c r="A109" s="77"/>
      <c r="B109" s="80">
        <v>1</v>
      </c>
      <c r="C109" s="80">
        <v>2</v>
      </c>
      <c r="D109" s="537">
        <v>3</v>
      </c>
      <c r="E109" s="539"/>
      <c r="F109" s="537">
        <v>4</v>
      </c>
      <c r="G109" s="539"/>
      <c r="H109" s="537">
        <v>5</v>
      </c>
      <c r="I109" s="539"/>
      <c r="J109" s="80" t="s">
        <v>318</v>
      </c>
    </row>
    <row r="110" spans="1:10" s="61" customFormat="1" ht="15.75" outlineLevel="1">
      <c r="A110" s="66"/>
      <c r="B110" s="67">
        <v>1</v>
      </c>
      <c r="C110" s="75" t="s">
        <v>320</v>
      </c>
      <c r="D110" s="552" t="s">
        <v>321</v>
      </c>
      <c r="E110" s="553"/>
      <c r="F110" s="554"/>
      <c r="G110" s="555"/>
      <c r="H110" s="550"/>
      <c r="I110" s="551"/>
      <c r="J110" s="82">
        <f>SUM(J112:J115)</f>
        <v>0</v>
      </c>
    </row>
    <row r="111" spans="1:10" s="61" customFormat="1" ht="15.75" outlineLevel="1">
      <c r="A111" s="66"/>
      <c r="B111" s="67"/>
      <c r="C111" s="75" t="s">
        <v>322</v>
      </c>
      <c r="D111" s="552"/>
      <c r="E111" s="553"/>
      <c r="F111" s="554"/>
      <c r="G111" s="555"/>
      <c r="H111" s="550"/>
      <c r="I111" s="551"/>
      <c r="J111" s="82"/>
    </row>
    <row r="112" spans="1:10" s="61" customFormat="1" ht="15.75" outlineLevel="1">
      <c r="A112" s="66"/>
      <c r="B112" s="67"/>
      <c r="C112" s="75"/>
      <c r="D112" s="552"/>
      <c r="E112" s="553"/>
      <c r="F112" s="554"/>
      <c r="G112" s="555"/>
      <c r="H112" s="550"/>
      <c r="I112" s="551"/>
      <c r="J112" s="82">
        <f>F112*H112</f>
        <v>0</v>
      </c>
    </row>
    <row r="113" spans="1:10" s="61" customFormat="1" ht="15.75" hidden="1" outlineLevel="1">
      <c r="A113" s="66"/>
      <c r="B113" s="67"/>
      <c r="C113" s="75"/>
      <c r="D113" s="552"/>
      <c r="E113" s="553"/>
      <c r="F113" s="554"/>
      <c r="G113" s="555"/>
      <c r="H113" s="550"/>
      <c r="I113" s="551"/>
      <c r="J113" s="82">
        <f>F113*H113</f>
        <v>0</v>
      </c>
    </row>
    <row r="114" spans="1:10" s="61" customFormat="1" ht="15.75" hidden="1" outlineLevel="1">
      <c r="A114" s="66"/>
      <c r="B114" s="67"/>
      <c r="C114" s="75"/>
      <c r="D114" s="552"/>
      <c r="E114" s="553"/>
      <c r="F114" s="554"/>
      <c r="G114" s="555"/>
      <c r="H114" s="550"/>
      <c r="I114" s="551"/>
      <c r="J114" s="82">
        <f>F114*H114</f>
        <v>0</v>
      </c>
    </row>
    <row r="115" spans="1:10" s="61" customFormat="1" ht="15.75" hidden="1" outlineLevel="1">
      <c r="A115" s="66"/>
      <c r="B115" s="67"/>
      <c r="C115" s="75"/>
      <c r="D115" s="552"/>
      <c r="E115" s="553"/>
      <c r="F115" s="554"/>
      <c r="G115" s="555"/>
      <c r="H115" s="550"/>
      <c r="I115" s="551"/>
      <c r="J115" s="82">
        <f>F115*H115</f>
        <v>0</v>
      </c>
    </row>
    <row r="116" spans="1:10" s="61" customFormat="1" ht="15.75" outlineLevel="1">
      <c r="A116" s="83" t="s">
        <v>285</v>
      </c>
      <c r="B116" s="84"/>
      <c r="C116" s="518" t="s">
        <v>285</v>
      </c>
      <c r="D116" s="518"/>
      <c r="E116" s="518"/>
      <c r="F116" s="518"/>
      <c r="G116" s="518"/>
      <c r="H116" s="518"/>
      <c r="I116" s="519"/>
      <c r="J116" s="76">
        <f>J110</f>
        <v>0</v>
      </c>
    </row>
    <row r="117" spans="1:10" s="61" customFormat="1" ht="25.5" customHeight="1">
      <c r="A117" s="532" t="s">
        <v>493</v>
      </c>
      <c r="B117" s="533"/>
      <c r="C117" s="533"/>
      <c r="D117" s="533"/>
      <c r="E117" s="533"/>
      <c r="F117" s="533"/>
      <c r="G117" s="533"/>
      <c r="H117" s="533"/>
      <c r="I117" s="533"/>
      <c r="J117" s="556"/>
    </row>
    <row r="118" spans="1:10" ht="25.5">
      <c r="A118" s="77"/>
      <c r="B118" s="78" t="s">
        <v>269</v>
      </c>
      <c r="C118" s="63" t="s">
        <v>420</v>
      </c>
      <c r="D118" s="534" t="s">
        <v>421</v>
      </c>
      <c r="E118" s="536"/>
      <c r="F118" s="534" t="s">
        <v>317</v>
      </c>
      <c r="G118" s="536"/>
      <c r="H118" s="534" t="s">
        <v>422</v>
      </c>
      <c r="I118" s="536"/>
      <c r="J118" s="63" t="s">
        <v>312</v>
      </c>
    </row>
    <row r="119" spans="1:10" ht="13.5">
      <c r="A119" s="77"/>
      <c r="B119" s="80">
        <v>1</v>
      </c>
      <c r="C119" s="80">
        <v>2</v>
      </c>
      <c r="D119" s="537">
        <v>3</v>
      </c>
      <c r="E119" s="539"/>
      <c r="F119" s="537">
        <v>4</v>
      </c>
      <c r="G119" s="539"/>
      <c r="H119" s="537">
        <v>5</v>
      </c>
      <c r="I119" s="539"/>
      <c r="J119" s="80" t="s">
        <v>334</v>
      </c>
    </row>
    <row r="120" spans="1:10" s="95" customFormat="1" ht="31.5" outlineLevel="1">
      <c r="A120" s="90"/>
      <c r="B120" s="91">
        <v>1</v>
      </c>
      <c r="C120" s="90" t="s">
        <v>423</v>
      </c>
      <c r="D120" s="580">
        <f>D121+D122</f>
        <v>0</v>
      </c>
      <c r="E120" s="581"/>
      <c r="F120" s="582" t="s">
        <v>292</v>
      </c>
      <c r="G120" s="583"/>
      <c r="H120" s="584">
        <v>160</v>
      </c>
      <c r="I120" s="585"/>
      <c r="J120" s="117">
        <f>J121+J122</f>
        <v>0</v>
      </c>
    </row>
    <row r="121" spans="1:10" s="61" customFormat="1" ht="31.5" outlineLevel="1">
      <c r="A121" s="66"/>
      <c r="B121" s="67"/>
      <c r="C121" s="66" t="s">
        <v>424</v>
      </c>
      <c r="D121" s="557"/>
      <c r="E121" s="558"/>
      <c r="F121" s="554"/>
      <c r="G121" s="555"/>
      <c r="H121" s="550">
        <v>160</v>
      </c>
      <c r="I121" s="551"/>
      <c r="J121" s="82">
        <f>D121*F121*50%*H121</f>
        <v>0</v>
      </c>
    </row>
    <row r="122" spans="1:10" s="61" customFormat="1" ht="15.75" outlineLevel="1">
      <c r="A122" s="66"/>
      <c r="B122" s="67"/>
      <c r="C122" s="66" t="s">
        <v>425</v>
      </c>
      <c r="D122" s="557"/>
      <c r="E122" s="558"/>
      <c r="F122" s="554"/>
      <c r="G122" s="555"/>
      <c r="H122" s="550">
        <v>160</v>
      </c>
      <c r="I122" s="551"/>
      <c r="J122" s="82">
        <f>D122*F122*50%*H122</f>
        <v>0</v>
      </c>
    </row>
    <row r="123" spans="1:10" s="95" customFormat="1" ht="31.5" outlineLevel="1">
      <c r="A123" s="90"/>
      <c r="B123" s="91">
        <v>2</v>
      </c>
      <c r="C123" s="90" t="s">
        <v>426</v>
      </c>
      <c r="D123" s="580">
        <f>D124+D125</f>
        <v>0</v>
      </c>
      <c r="E123" s="581"/>
      <c r="F123" s="582" t="s">
        <v>292</v>
      </c>
      <c r="G123" s="583"/>
      <c r="H123" s="584">
        <v>160</v>
      </c>
      <c r="I123" s="585"/>
      <c r="J123" s="117">
        <f>J124+J125</f>
        <v>0</v>
      </c>
    </row>
    <row r="124" spans="1:10" s="61" customFormat="1" ht="31.5" outlineLevel="1">
      <c r="A124" s="66"/>
      <c r="B124" s="67"/>
      <c r="C124" s="66" t="s">
        <v>424</v>
      </c>
      <c r="D124" s="557"/>
      <c r="E124" s="558"/>
      <c r="F124" s="554"/>
      <c r="G124" s="555"/>
      <c r="H124" s="550">
        <v>160</v>
      </c>
      <c r="I124" s="551"/>
      <c r="J124" s="82">
        <f>D124*F124*H124</f>
        <v>0</v>
      </c>
    </row>
    <row r="125" spans="1:10" s="61" customFormat="1" ht="15.75" outlineLevel="1">
      <c r="A125" s="66"/>
      <c r="B125" s="67"/>
      <c r="C125" s="66" t="s">
        <v>425</v>
      </c>
      <c r="D125" s="557"/>
      <c r="E125" s="558"/>
      <c r="F125" s="554"/>
      <c r="G125" s="555"/>
      <c r="H125" s="550">
        <v>160</v>
      </c>
      <c r="I125" s="551"/>
      <c r="J125" s="82">
        <f>D125*F125*H125</f>
        <v>0</v>
      </c>
    </row>
    <row r="126" spans="1:10" s="61" customFormat="1" ht="15.75" outlineLevel="1">
      <c r="A126" s="83" t="s">
        <v>285</v>
      </c>
      <c r="B126" s="84"/>
      <c r="C126" s="518" t="s">
        <v>285</v>
      </c>
      <c r="D126" s="518"/>
      <c r="E126" s="518"/>
      <c r="F126" s="518"/>
      <c r="G126" s="518"/>
      <c r="H126" s="518"/>
      <c r="I126" s="519"/>
      <c r="J126" s="76">
        <f>J120+J123</f>
        <v>0</v>
      </c>
    </row>
    <row r="127" spans="1:10" s="61" customFormat="1" ht="27" customHeight="1">
      <c r="A127" s="532" t="s">
        <v>494</v>
      </c>
      <c r="B127" s="533"/>
      <c r="C127" s="533"/>
      <c r="D127" s="533"/>
      <c r="E127" s="533"/>
      <c r="F127" s="533"/>
      <c r="G127" s="533"/>
      <c r="H127" s="533"/>
      <c r="I127" s="533"/>
      <c r="J127" s="556"/>
    </row>
    <row r="128" spans="1:10" s="121" customFormat="1" ht="30" customHeight="1">
      <c r="A128" s="118"/>
      <c r="B128" s="119" t="s">
        <v>269</v>
      </c>
      <c r="C128" s="120" t="s">
        <v>307</v>
      </c>
      <c r="D128" s="578" t="s">
        <v>427</v>
      </c>
      <c r="E128" s="579"/>
      <c r="F128" s="578" t="s">
        <v>428</v>
      </c>
      <c r="G128" s="579"/>
      <c r="H128" s="578" t="s">
        <v>319</v>
      </c>
      <c r="I128" s="579"/>
      <c r="J128" s="120" t="s">
        <v>312</v>
      </c>
    </row>
    <row r="129" spans="1:10" s="121" customFormat="1" ht="30">
      <c r="A129" s="118"/>
      <c r="B129" s="122">
        <v>1</v>
      </c>
      <c r="C129" s="122">
        <v>2</v>
      </c>
      <c r="D129" s="576">
        <v>3</v>
      </c>
      <c r="E129" s="577"/>
      <c r="F129" s="576">
        <v>4</v>
      </c>
      <c r="G129" s="577"/>
      <c r="H129" s="576">
        <v>5</v>
      </c>
      <c r="I129" s="577"/>
      <c r="J129" s="122" t="s">
        <v>429</v>
      </c>
    </row>
    <row r="130" spans="1:10" s="61" customFormat="1" ht="15.75" outlineLevel="1">
      <c r="A130" s="66"/>
      <c r="B130" s="67">
        <v>1</v>
      </c>
      <c r="C130" s="75" t="s">
        <v>430</v>
      </c>
      <c r="D130" s="557"/>
      <c r="E130" s="558"/>
      <c r="F130" s="554"/>
      <c r="G130" s="555"/>
      <c r="H130" s="550"/>
      <c r="I130" s="551"/>
      <c r="J130" s="82">
        <f>J132+J135</f>
        <v>0</v>
      </c>
    </row>
    <row r="131" spans="1:10" s="61" customFormat="1" ht="31.5" outlineLevel="1">
      <c r="A131" s="66"/>
      <c r="B131" s="67"/>
      <c r="C131" s="66" t="s">
        <v>431</v>
      </c>
      <c r="D131" s="557"/>
      <c r="E131" s="558"/>
      <c r="F131" s="554"/>
      <c r="G131" s="555"/>
      <c r="H131" s="550"/>
      <c r="I131" s="551"/>
      <c r="J131" s="82"/>
    </row>
    <row r="132" spans="1:10" s="61" customFormat="1" ht="15.75" outlineLevel="1">
      <c r="A132" s="66"/>
      <c r="B132" s="67"/>
      <c r="C132" s="75"/>
      <c r="D132" s="557"/>
      <c r="E132" s="558"/>
      <c r="F132" s="554"/>
      <c r="G132" s="555"/>
      <c r="H132" s="550"/>
      <c r="I132" s="551"/>
      <c r="J132" s="82">
        <f>F132*D132/100*H132*9/1000</f>
        <v>0</v>
      </c>
    </row>
    <row r="133" spans="1:10" s="61" customFormat="1" ht="0.75" customHeight="1" outlineLevel="1">
      <c r="A133" s="66"/>
      <c r="B133" s="67"/>
      <c r="C133" s="75"/>
      <c r="D133" s="557"/>
      <c r="E133" s="558"/>
      <c r="F133" s="554"/>
      <c r="G133" s="555"/>
      <c r="H133" s="550"/>
      <c r="I133" s="551"/>
      <c r="J133" s="82">
        <f>F133*D133/100*H133*9/1000</f>
        <v>0</v>
      </c>
    </row>
    <row r="134" spans="1:10" s="61" customFormat="1" ht="31.5" outlineLevel="1">
      <c r="A134" s="66"/>
      <c r="B134" s="67">
        <v>2</v>
      </c>
      <c r="C134" s="66" t="s">
        <v>432</v>
      </c>
      <c r="D134" s="557"/>
      <c r="E134" s="558"/>
      <c r="F134" s="554"/>
      <c r="G134" s="555"/>
      <c r="H134" s="550"/>
      <c r="I134" s="551"/>
      <c r="J134" s="82">
        <f>SUM(J136:J137)</f>
        <v>0</v>
      </c>
    </row>
    <row r="135" spans="1:10" s="61" customFormat="1" ht="31.5" outlineLevel="1">
      <c r="A135" s="66"/>
      <c r="B135" s="67"/>
      <c r="C135" s="66" t="s">
        <v>431</v>
      </c>
      <c r="D135" s="557"/>
      <c r="E135" s="558"/>
      <c r="F135" s="554"/>
      <c r="G135" s="555"/>
      <c r="H135" s="550"/>
      <c r="I135" s="551"/>
      <c r="J135" s="82"/>
    </row>
    <row r="136" spans="1:10" s="61" customFormat="1" ht="15.75" outlineLevel="1">
      <c r="A136" s="66"/>
      <c r="B136" s="67"/>
      <c r="C136" s="75"/>
      <c r="D136" s="557"/>
      <c r="E136" s="558"/>
      <c r="F136" s="554"/>
      <c r="G136" s="555"/>
      <c r="H136" s="550"/>
      <c r="I136" s="551"/>
      <c r="J136" s="82"/>
    </row>
    <row r="137" spans="1:10" s="61" customFormat="1" ht="15.75" hidden="1" outlineLevel="1">
      <c r="A137" s="66"/>
      <c r="B137" s="67"/>
      <c r="C137" s="75"/>
      <c r="D137" s="557"/>
      <c r="E137" s="558"/>
      <c r="F137" s="554"/>
      <c r="G137" s="555"/>
      <c r="H137" s="550"/>
      <c r="I137" s="551"/>
      <c r="J137" s="82"/>
    </row>
    <row r="138" spans="1:10" s="61" customFormat="1" ht="15.75" outlineLevel="1">
      <c r="A138" s="83" t="s">
        <v>285</v>
      </c>
      <c r="B138" s="84"/>
      <c r="C138" s="518" t="s">
        <v>285</v>
      </c>
      <c r="D138" s="518"/>
      <c r="E138" s="518"/>
      <c r="F138" s="518"/>
      <c r="G138" s="518"/>
      <c r="H138" s="518"/>
      <c r="I138" s="519"/>
      <c r="J138" s="76">
        <f>J130+J134</f>
        <v>0</v>
      </c>
    </row>
    <row r="139" spans="1:10" s="61" customFormat="1" ht="28.5" customHeight="1">
      <c r="A139" s="532" t="s">
        <v>495</v>
      </c>
      <c r="B139" s="533"/>
      <c r="C139" s="533"/>
      <c r="D139" s="533"/>
      <c r="E139" s="533"/>
      <c r="F139" s="533"/>
      <c r="G139" s="533"/>
      <c r="H139" s="533"/>
      <c r="I139" s="533"/>
      <c r="J139" s="556"/>
    </row>
    <row r="140" spans="1:10" ht="25.5">
      <c r="A140" s="77"/>
      <c r="B140" s="78" t="s">
        <v>269</v>
      </c>
      <c r="C140" s="63" t="s">
        <v>307</v>
      </c>
      <c r="D140" s="534" t="s">
        <v>308</v>
      </c>
      <c r="E140" s="536"/>
      <c r="F140" s="534" t="s">
        <v>309</v>
      </c>
      <c r="G140" s="536"/>
      <c r="H140" s="534" t="s">
        <v>319</v>
      </c>
      <c r="I140" s="536"/>
      <c r="J140" s="63" t="s">
        <v>312</v>
      </c>
    </row>
    <row r="141" spans="1:10" ht="13.5">
      <c r="A141" s="77"/>
      <c r="B141" s="80">
        <v>1</v>
      </c>
      <c r="C141" s="80">
        <v>2</v>
      </c>
      <c r="D141" s="537">
        <v>3</v>
      </c>
      <c r="E141" s="539"/>
      <c r="F141" s="537">
        <v>4</v>
      </c>
      <c r="G141" s="539"/>
      <c r="H141" s="537">
        <v>5</v>
      </c>
      <c r="I141" s="539"/>
      <c r="J141" s="80" t="s">
        <v>318</v>
      </c>
    </row>
    <row r="142" spans="1:10" s="61" customFormat="1" ht="15.75" outlineLevel="1">
      <c r="A142" s="66"/>
      <c r="B142" s="67"/>
      <c r="C142" s="75" t="s">
        <v>628</v>
      </c>
      <c r="D142" s="552" t="s">
        <v>321</v>
      </c>
      <c r="E142" s="553"/>
      <c r="F142" s="554">
        <v>12</v>
      </c>
      <c r="G142" s="555"/>
      <c r="H142" s="550">
        <v>5721.85</v>
      </c>
      <c r="I142" s="551"/>
      <c r="J142" s="82">
        <f>F142*H142+0.02</f>
        <v>68662.22000000002</v>
      </c>
    </row>
    <row r="143" spans="1:10" s="61" customFormat="1" ht="15.75" outlineLevel="1">
      <c r="A143" s="66"/>
      <c r="B143" s="67"/>
      <c r="C143" s="66"/>
      <c r="D143" s="552"/>
      <c r="E143" s="553"/>
      <c r="F143" s="554"/>
      <c r="G143" s="555"/>
      <c r="H143" s="550"/>
      <c r="I143" s="551"/>
      <c r="J143" s="82">
        <f aca="true" t="shared" si="4" ref="J143:J149">F143*H143</f>
        <v>0</v>
      </c>
    </row>
    <row r="144" spans="1:10" s="61" customFormat="1" ht="15.75" outlineLevel="1">
      <c r="A144" s="66"/>
      <c r="B144" s="67"/>
      <c r="C144" s="66"/>
      <c r="D144" s="552"/>
      <c r="E144" s="553"/>
      <c r="F144" s="554"/>
      <c r="G144" s="555"/>
      <c r="H144" s="550"/>
      <c r="I144" s="551"/>
      <c r="J144" s="82">
        <f t="shared" si="4"/>
        <v>0</v>
      </c>
    </row>
    <row r="145" spans="1:10" s="61" customFormat="1" ht="15.75" hidden="1" outlineLevel="1">
      <c r="A145" s="66"/>
      <c r="B145" s="67"/>
      <c r="C145" s="66"/>
      <c r="D145" s="552"/>
      <c r="E145" s="553"/>
      <c r="F145" s="554"/>
      <c r="G145" s="555"/>
      <c r="H145" s="550"/>
      <c r="I145" s="551"/>
      <c r="J145" s="82">
        <f t="shared" si="4"/>
        <v>0</v>
      </c>
    </row>
    <row r="146" spans="1:10" s="61" customFormat="1" ht="15.75" hidden="1" outlineLevel="1">
      <c r="A146" s="66"/>
      <c r="B146" s="67"/>
      <c r="C146" s="66"/>
      <c r="D146" s="552"/>
      <c r="E146" s="553"/>
      <c r="F146" s="554"/>
      <c r="G146" s="555"/>
      <c r="H146" s="550"/>
      <c r="I146" s="551"/>
      <c r="J146" s="82">
        <f t="shared" si="4"/>
        <v>0</v>
      </c>
    </row>
    <row r="147" spans="1:10" s="61" customFormat="1" ht="15.75" hidden="1" outlineLevel="1">
      <c r="A147" s="66"/>
      <c r="B147" s="67"/>
      <c r="C147" s="66"/>
      <c r="D147" s="552"/>
      <c r="E147" s="553"/>
      <c r="F147" s="554"/>
      <c r="G147" s="555"/>
      <c r="H147" s="550"/>
      <c r="I147" s="551"/>
      <c r="J147" s="82">
        <f t="shared" si="4"/>
        <v>0</v>
      </c>
    </row>
    <row r="148" spans="1:10" s="61" customFormat="1" ht="15.75" hidden="1" outlineLevel="1">
      <c r="A148" s="66"/>
      <c r="B148" s="67"/>
      <c r="C148" s="66"/>
      <c r="D148" s="552"/>
      <c r="E148" s="553"/>
      <c r="F148" s="554"/>
      <c r="G148" s="555"/>
      <c r="H148" s="550"/>
      <c r="I148" s="551"/>
      <c r="J148" s="82">
        <f t="shared" si="4"/>
        <v>0</v>
      </c>
    </row>
    <row r="149" spans="1:10" s="61" customFormat="1" ht="15.75" hidden="1" outlineLevel="1">
      <c r="A149" s="66"/>
      <c r="B149" s="67"/>
      <c r="C149" s="66"/>
      <c r="D149" s="552"/>
      <c r="E149" s="553"/>
      <c r="F149" s="554"/>
      <c r="G149" s="555"/>
      <c r="H149" s="550"/>
      <c r="I149" s="551"/>
      <c r="J149" s="82">
        <f t="shared" si="4"/>
        <v>0</v>
      </c>
    </row>
    <row r="150" spans="1:10" s="61" customFormat="1" ht="15.75" hidden="1" outlineLevel="1">
      <c r="A150" s="66"/>
      <c r="B150" s="67"/>
      <c r="C150" s="66"/>
      <c r="D150" s="552"/>
      <c r="E150" s="553"/>
      <c r="F150" s="554"/>
      <c r="G150" s="555"/>
      <c r="H150" s="550"/>
      <c r="I150" s="551"/>
      <c r="J150" s="82"/>
    </row>
    <row r="151" spans="1:10" s="61" customFormat="1" ht="15.75" outlineLevel="1">
      <c r="A151" s="83" t="s">
        <v>285</v>
      </c>
      <c r="B151" s="84"/>
      <c r="C151" s="518" t="s">
        <v>285</v>
      </c>
      <c r="D151" s="518"/>
      <c r="E151" s="518"/>
      <c r="F151" s="518"/>
      <c r="G151" s="518"/>
      <c r="H151" s="518"/>
      <c r="I151" s="519"/>
      <c r="J151" s="76">
        <f>SUM(J142:J150)</f>
        <v>68662.22000000002</v>
      </c>
    </row>
    <row r="152" spans="1:10" s="61" customFormat="1" ht="28.5" customHeight="1">
      <c r="A152" s="532" t="s">
        <v>496</v>
      </c>
      <c r="B152" s="533"/>
      <c r="C152" s="533"/>
      <c r="D152" s="533"/>
      <c r="E152" s="533"/>
      <c r="F152" s="533"/>
      <c r="G152" s="533"/>
      <c r="H152" s="533"/>
      <c r="I152" s="533"/>
      <c r="J152" s="556"/>
    </row>
    <row r="153" spans="1:10" ht="25.5">
      <c r="A153" s="77"/>
      <c r="B153" s="78" t="s">
        <v>269</v>
      </c>
      <c r="C153" s="63" t="s">
        <v>307</v>
      </c>
      <c r="D153" s="534" t="s">
        <v>308</v>
      </c>
      <c r="E153" s="536"/>
      <c r="F153" s="534" t="s">
        <v>309</v>
      </c>
      <c r="G153" s="536"/>
      <c r="H153" s="534" t="s">
        <v>319</v>
      </c>
      <c r="I153" s="536"/>
      <c r="J153" s="63" t="s">
        <v>312</v>
      </c>
    </row>
    <row r="154" spans="1:10" ht="13.5">
      <c r="A154" s="77"/>
      <c r="B154" s="80">
        <v>1</v>
      </c>
      <c r="C154" s="80">
        <v>2</v>
      </c>
      <c r="D154" s="537">
        <v>3</v>
      </c>
      <c r="E154" s="539"/>
      <c r="F154" s="537">
        <v>4</v>
      </c>
      <c r="G154" s="539"/>
      <c r="H154" s="537">
        <v>5</v>
      </c>
      <c r="I154" s="539"/>
      <c r="J154" s="80" t="s">
        <v>318</v>
      </c>
    </row>
    <row r="155" spans="1:10" s="61" customFormat="1" ht="15.75" outlineLevel="1">
      <c r="A155" s="66"/>
      <c r="B155" s="67"/>
      <c r="C155" s="75" t="s">
        <v>629</v>
      </c>
      <c r="D155" s="552" t="s">
        <v>321</v>
      </c>
      <c r="E155" s="553"/>
      <c r="F155" s="554">
        <v>50</v>
      </c>
      <c r="G155" s="555"/>
      <c r="H155" s="550">
        <v>640</v>
      </c>
      <c r="I155" s="551"/>
      <c r="J155" s="82">
        <f>F155*H155</f>
        <v>32000</v>
      </c>
    </row>
    <row r="156" spans="1:10" s="61" customFormat="1" ht="15.75" outlineLevel="1">
      <c r="A156" s="66"/>
      <c r="B156" s="67"/>
      <c r="C156" s="66"/>
      <c r="D156" s="552"/>
      <c r="E156" s="553"/>
      <c r="F156" s="554"/>
      <c r="G156" s="555"/>
      <c r="H156" s="550"/>
      <c r="I156" s="551"/>
      <c r="J156" s="82">
        <f aca="true" t="shared" si="5" ref="J156:J162">F156*H156</f>
        <v>0</v>
      </c>
    </row>
    <row r="157" spans="1:10" s="61" customFormat="1" ht="15.75" outlineLevel="1">
      <c r="A157" s="66"/>
      <c r="B157" s="67"/>
      <c r="C157" s="66"/>
      <c r="D157" s="552"/>
      <c r="E157" s="553"/>
      <c r="F157" s="554"/>
      <c r="G157" s="555"/>
      <c r="H157" s="550"/>
      <c r="I157" s="551"/>
      <c r="J157" s="82">
        <f t="shared" si="5"/>
        <v>0</v>
      </c>
    </row>
    <row r="158" spans="1:10" s="61" customFormat="1" ht="15.75" hidden="1" outlineLevel="1">
      <c r="A158" s="66"/>
      <c r="B158" s="67"/>
      <c r="C158" s="66"/>
      <c r="D158" s="552"/>
      <c r="E158" s="553"/>
      <c r="F158" s="554"/>
      <c r="G158" s="555"/>
      <c r="H158" s="550"/>
      <c r="I158" s="551"/>
      <c r="J158" s="82">
        <f t="shared" si="5"/>
        <v>0</v>
      </c>
    </row>
    <row r="159" spans="1:14" s="61" customFormat="1" ht="15.75" hidden="1" outlineLevel="1">
      <c r="A159" s="66"/>
      <c r="B159" s="67"/>
      <c r="C159" s="66"/>
      <c r="D159" s="552"/>
      <c r="E159" s="553"/>
      <c r="F159" s="554"/>
      <c r="G159" s="555"/>
      <c r="H159" s="550"/>
      <c r="I159" s="551"/>
      <c r="J159" s="82">
        <f t="shared" si="5"/>
        <v>0</v>
      </c>
      <c r="L159" s="610">
        <f>J177+J164+J151</f>
        <v>153662.22000000003</v>
      </c>
      <c r="M159" s="609"/>
      <c r="N159" s="609"/>
    </row>
    <row r="160" spans="1:10" s="61" customFormat="1" ht="15.75" hidden="1" outlineLevel="1">
      <c r="A160" s="66"/>
      <c r="B160" s="67"/>
      <c r="C160" s="66"/>
      <c r="D160" s="552"/>
      <c r="E160" s="553"/>
      <c r="F160" s="554"/>
      <c r="G160" s="555"/>
      <c r="H160" s="550"/>
      <c r="I160" s="551"/>
      <c r="J160" s="82">
        <f t="shared" si="5"/>
        <v>0</v>
      </c>
    </row>
    <row r="161" spans="1:10" s="61" customFormat="1" ht="15.75" hidden="1" outlineLevel="1">
      <c r="A161" s="66"/>
      <c r="B161" s="67"/>
      <c r="C161" s="66"/>
      <c r="D161" s="552"/>
      <c r="E161" s="553"/>
      <c r="F161" s="554"/>
      <c r="G161" s="555"/>
      <c r="H161" s="550"/>
      <c r="I161" s="551"/>
      <c r="J161" s="82">
        <f t="shared" si="5"/>
        <v>0</v>
      </c>
    </row>
    <row r="162" spans="1:10" s="61" customFormat="1" ht="15.75" hidden="1" outlineLevel="1">
      <c r="A162" s="66"/>
      <c r="B162" s="67"/>
      <c r="C162" s="66"/>
      <c r="D162" s="552"/>
      <c r="E162" s="553"/>
      <c r="F162" s="554"/>
      <c r="G162" s="555"/>
      <c r="H162" s="550"/>
      <c r="I162" s="551"/>
      <c r="J162" s="82">
        <f t="shared" si="5"/>
        <v>0</v>
      </c>
    </row>
    <row r="163" spans="1:10" s="61" customFormat="1" ht="15.75" hidden="1" outlineLevel="1">
      <c r="A163" s="66"/>
      <c r="B163" s="67"/>
      <c r="C163" s="66"/>
      <c r="D163" s="552"/>
      <c r="E163" s="553"/>
      <c r="F163" s="554"/>
      <c r="G163" s="555"/>
      <c r="H163" s="550"/>
      <c r="I163" s="551"/>
      <c r="J163" s="82"/>
    </row>
    <row r="164" spans="1:10" s="61" customFormat="1" ht="15.75" outlineLevel="1">
      <c r="A164" s="83" t="s">
        <v>285</v>
      </c>
      <c r="B164" s="84"/>
      <c r="C164" s="518" t="s">
        <v>285</v>
      </c>
      <c r="D164" s="518"/>
      <c r="E164" s="518"/>
      <c r="F164" s="518"/>
      <c r="G164" s="518"/>
      <c r="H164" s="518"/>
      <c r="I164" s="519"/>
      <c r="J164" s="76">
        <f>SUM(J155:J163)</f>
        <v>32000</v>
      </c>
    </row>
    <row r="165" spans="1:10" s="61" customFormat="1" ht="28.5" customHeight="1">
      <c r="A165" s="532" t="s">
        <v>497</v>
      </c>
      <c r="B165" s="533"/>
      <c r="C165" s="533"/>
      <c r="D165" s="533"/>
      <c r="E165" s="533"/>
      <c r="F165" s="533"/>
      <c r="G165" s="533"/>
      <c r="H165" s="533"/>
      <c r="I165" s="533"/>
      <c r="J165" s="556"/>
    </row>
    <row r="166" spans="1:10" ht="25.5">
      <c r="A166" s="77"/>
      <c r="B166" s="78" t="s">
        <v>269</v>
      </c>
      <c r="C166" s="63" t="s">
        <v>307</v>
      </c>
      <c r="D166" s="534" t="s">
        <v>308</v>
      </c>
      <c r="E166" s="536"/>
      <c r="F166" s="534" t="s">
        <v>309</v>
      </c>
      <c r="G166" s="536"/>
      <c r="H166" s="534" t="s">
        <v>319</v>
      </c>
      <c r="I166" s="536"/>
      <c r="J166" s="63" t="s">
        <v>312</v>
      </c>
    </row>
    <row r="167" spans="1:10" ht="13.5">
      <c r="A167" s="77"/>
      <c r="B167" s="80">
        <v>1</v>
      </c>
      <c r="C167" s="80">
        <v>2</v>
      </c>
      <c r="D167" s="537">
        <v>3</v>
      </c>
      <c r="E167" s="539"/>
      <c r="F167" s="537">
        <v>4</v>
      </c>
      <c r="G167" s="539"/>
      <c r="H167" s="537">
        <v>5</v>
      </c>
      <c r="I167" s="539"/>
      <c r="J167" s="80" t="s">
        <v>318</v>
      </c>
    </row>
    <row r="168" spans="1:10" s="61" customFormat="1" ht="15.75" outlineLevel="1">
      <c r="A168" s="66"/>
      <c r="B168" s="67"/>
      <c r="C168" s="75" t="s">
        <v>630</v>
      </c>
      <c r="D168" s="552" t="s">
        <v>321</v>
      </c>
      <c r="E168" s="553"/>
      <c r="F168" s="554">
        <v>26</v>
      </c>
      <c r="G168" s="555"/>
      <c r="H168" s="550">
        <v>1000</v>
      </c>
      <c r="I168" s="551"/>
      <c r="J168" s="82">
        <f>F168*H168</f>
        <v>26000</v>
      </c>
    </row>
    <row r="169" spans="1:10" s="61" customFormat="1" ht="15.75" outlineLevel="1">
      <c r="A169" s="66"/>
      <c r="B169" s="67"/>
      <c r="C169" s="66" t="s">
        <v>631</v>
      </c>
      <c r="D169" s="552" t="s">
        <v>321</v>
      </c>
      <c r="E169" s="553"/>
      <c r="F169" s="554">
        <v>10</v>
      </c>
      <c r="G169" s="555"/>
      <c r="H169" s="550">
        <v>500</v>
      </c>
      <c r="I169" s="551"/>
      <c r="J169" s="82">
        <f aca="true" t="shared" si="6" ref="J169:J175">F169*H169</f>
        <v>5000</v>
      </c>
    </row>
    <row r="170" spans="1:10" s="61" customFormat="1" ht="15.75" outlineLevel="1">
      <c r="A170" s="66"/>
      <c r="B170" s="67"/>
      <c r="C170" s="66" t="s">
        <v>632</v>
      </c>
      <c r="D170" s="552" t="s">
        <v>321</v>
      </c>
      <c r="E170" s="553"/>
      <c r="F170" s="554">
        <v>80</v>
      </c>
      <c r="G170" s="555"/>
      <c r="H170" s="550">
        <v>100</v>
      </c>
      <c r="I170" s="551"/>
      <c r="J170" s="82">
        <f t="shared" si="6"/>
        <v>8000</v>
      </c>
    </row>
    <row r="171" spans="1:10" s="61" customFormat="1" ht="15.75" outlineLevel="1">
      <c r="A171" s="66"/>
      <c r="B171" s="67"/>
      <c r="C171" s="66" t="s">
        <v>633</v>
      </c>
      <c r="D171" s="552" t="s">
        <v>321</v>
      </c>
      <c r="E171" s="553"/>
      <c r="F171" s="554">
        <v>50</v>
      </c>
      <c r="G171" s="555"/>
      <c r="H171" s="550">
        <v>200</v>
      </c>
      <c r="I171" s="551"/>
      <c r="J171" s="82">
        <f t="shared" si="6"/>
        <v>10000</v>
      </c>
    </row>
    <row r="172" spans="1:10" s="61" customFormat="1" ht="15.75" outlineLevel="1">
      <c r="A172" s="66"/>
      <c r="B172" s="67"/>
      <c r="C172" s="66" t="s">
        <v>634</v>
      </c>
      <c r="D172" s="552" t="s">
        <v>321</v>
      </c>
      <c r="E172" s="553"/>
      <c r="F172" s="554">
        <v>10</v>
      </c>
      <c r="G172" s="555"/>
      <c r="H172" s="550">
        <v>400</v>
      </c>
      <c r="I172" s="551"/>
      <c r="J172" s="82">
        <f t="shared" si="6"/>
        <v>4000</v>
      </c>
    </row>
    <row r="173" spans="1:10" s="61" customFormat="1" ht="15.75" outlineLevel="1">
      <c r="A173" s="66"/>
      <c r="B173" s="67"/>
      <c r="C173" s="66"/>
      <c r="D173" s="552"/>
      <c r="E173" s="553"/>
      <c r="F173" s="554"/>
      <c r="G173" s="555"/>
      <c r="H173" s="550"/>
      <c r="I173" s="551"/>
      <c r="J173" s="82">
        <f t="shared" si="6"/>
        <v>0</v>
      </c>
    </row>
    <row r="174" spans="1:10" s="61" customFormat="1" ht="15.75" outlineLevel="1">
      <c r="A174" s="66"/>
      <c r="B174" s="67"/>
      <c r="C174" s="66"/>
      <c r="D174" s="552"/>
      <c r="E174" s="553"/>
      <c r="F174" s="554"/>
      <c r="G174" s="555"/>
      <c r="H174" s="550"/>
      <c r="I174" s="551"/>
      <c r="J174" s="82">
        <f t="shared" si="6"/>
        <v>0</v>
      </c>
    </row>
    <row r="175" spans="1:10" s="61" customFormat="1" ht="2.25" customHeight="1" outlineLevel="1">
      <c r="A175" s="66"/>
      <c r="B175" s="67"/>
      <c r="C175" s="66"/>
      <c r="D175" s="552"/>
      <c r="E175" s="553"/>
      <c r="F175" s="554"/>
      <c r="G175" s="555"/>
      <c r="H175" s="550"/>
      <c r="I175" s="551"/>
      <c r="J175" s="82">
        <f t="shared" si="6"/>
        <v>0</v>
      </c>
    </row>
    <row r="176" spans="1:10" s="61" customFormat="1" ht="15.75" hidden="1" outlineLevel="1">
      <c r="A176" s="66"/>
      <c r="B176" s="67"/>
      <c r="C176" s="66"/>
      <c r="D176" s="552"/>
      <c r="E176" s="553"/>
      <c r="F176" s="554"/>
      <c r="G176" s="555"/>
      <c r="H176" s="550"/>
      <c r="I176" s="551"/>
      <c r="J176" s="82"/>
    </row>
    <row r="177" spans="1:10" s="61" customFormat="1" ht="15.75" outlineLevel="1">
      <c r="A177" s="83" t="s">
        <v>285</v>
      </c>
      <c r="B177" s="84"/>
      <c r="C177" s="518" t="s">
        <v>285</v>
      </c>
      <c r="D177" s="518"/>
      <c r="E177" s="518"/>
      <c r="F177" s="518"/>
      <c r="G177" s="518"/>
      <c r="H177" s="518"/>
      <c r="I177" s="519"/>
      <c r="J177" s="76">
        <f>SUM(J168:J176)</f>
        <v>53000</v>
      </c>
    </row>
    <row r="178" spans="3:10" s="61" customFormat="1" ht="21" customHeight="1">
      <c r="C178" s="512" t="s">
        <v>325</v>
      </c>
      <c r="D178" s="512"/>
      <c r="E178" s="512"/>
      <c r="F178" s="512"/>
      <c r="G178" s="512"/>
      <c r="H178" s="512"/>
      <c r="I178" s="513"/>
      <c r="J178" s="103">
        <f>J24+J34+J37+J45+J70+J84+J100+J106+J116+J177+J126+J138+J151+J164-0.01</f>
        <v>2037172.8384</v>
      </c>
    </row>
    <row r="181" spans="2:10" ht="12.75">
      <c r="B181" s="79" t="s">
        <v>138</v>
      </c>
      <c r="D181" s="124"/>
      <c r="E181" s="124"/>
      <c r="F181" s="125"/>
      <c r="I181" s="611" t="s">
        <v>580</v>
      </c>
      <c r="J181" s="611"/>
    </row>
    <row r="182" spans="9:10" ht="12.75">
      <c r="I182" s="514" t="s">
        <v>326</v>
      </c>
      <c r="J182" s="514"/>
    </row>
    <row r="184" spans="2:10" ht="12.75">
      <c r="B184" s="79" t="s">
        <v>327</v>
      </c>
      <c r="D184" s="124"/>
      <c r="E184" s="124"/>
      <c r="F184" s="125"/>
      <c r="I184" s="611" t="s">
        <v>591</v>
      </c>
      <c r="J184" s="611"/>
    </row>
    <row r="185" spans="9:10" ht="12.75">
      <c r="I185" s="514" t="s">
        <v>326</v>
      </c>
      <c r="J185" s="514"/>
    </row>
    <row r="187" spans="2:10" ht="12.75">
      <c r="B187" s="79" t="s">
        <v>328</v>
      </c>
      <c r="C187" s="124" t="s">
        <v>635</v>
      </c>
      <c r="D187" s="124"/>
      <c r="F187" s="125" t="s">
        <v>636</v>
      </c>
      <c r="G187" s="124"/>
      <c r="I187" s="611" t="s">
        <v>591</v>
      </c>
      <c r="J187" s="611"/>
    </row>
    <row r="188" spans="3:10" ht="12.75">
      <c r="C188" s="515" t="s">
        <v>140</v>
      </c>
      <c r="D188" s="515"/>
      <c r="F188" s="516" t="s">
        <v>143</v>
      </c>
      <c r="G188" s="516"/>
      <c r="I188" s="514" t="s">
        <v>326</v>
      </c>
      <c r="J188" s="514"/>
    </row>
    <row r="190" spans="2:3" ht="12.75">
      <c r="B190" s="79" t="s">
        <v>329</v>
      </c>
      <c r="C190" s="202">
        <f>'Расчеты (обосн) обл.бюд (ФА)'!C42</f>
        <v>44144</v>
      </c>
    </row>
  </sheetData>
  <sheetProtection/>
  <mergeCells count="376">
    <mergeCell ref="K41:L41"/>
    <mergeCell ref="K43:L43"/>
    <mergeCell ref="L159:N159"/>
    <mergeCell ref="I181:J181"/>
    <mergeCell ref="I184:J184"/>
    <mergeCell ref="I187:J187"/>
    <mergeCell ref="A45:I45"/>
    <mergeCell ref="A46:J46"/>
    <mergeCell ref="D47:E47"/>
    <mergeCell ref="H47:I47"/>
    <mergeCell ref="B5:J5"/>
    <mergeCell ref="E7:J7"/>
    <mergeCell ref="D8:J8"/>
    <mergeCell ref="A19:J19"/>
    <mergeCell ref="D20:E20"/>
    <mergeCell ref="F20:G20"/>
    <mergeCell ref="H20:I20"/>
    <mergeCell ref="E12:G12"/>
    <mergeCell ref="H12:J12"/>
    <mergeCell ref="E13:G13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C24:I24"/>
    <mergeCell ref="A25:J25"/>
    <mergeCell ref="D26:E26"/>
    <mergeCell ref="H26:I26"/>
    <mergeCell ref="A35:J35"/>
    <mergeCell ref="D27:E27"/>
    <mergeCell ref="H27:I27"/>
    <mergeCell ref="H28:I28"/>
    <mergeCell ref="D29:E29"/>
    <mergeCell ref="H29:I29"/>
    <mergeCell ref="H30:I30"/>
    <mergeCell ref="H36:I36"/>
    <mergeCell ref="A37:I37"/>
    <mergeCell ref="A38:J38"/>
    <mergeCell ref="D39:E39"/>
    <mergeCell ref="H39:I39"/>
    <mergeCell ref="H31:I31"/>
    <mergeCell ref="H32:I32"/>
    <mergeCell ref="D33:E33"/>
    <mergeCell ref="H33:I33"/>
    <mergeCell ref="A34:I34"/>
    <mergeCell ref="D40:E40"/>
    <mergeCell ref="H40:I40"/>
    <mergeCell ref="D41:E41"/>
    <mergeCell ref="H41:I41"/>
    <mergeCell ref="D42:E42"/>
    <mergeCell ref="H42:I42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69:E69"/>
    <mergeCell ref="H69:I69"/>
    <mergeCell ref="A70:I70"/>
    <mergeCell ref="A71:J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A84:I84"/>
    <mergeCell ref="A85:J85"/>
    <mergeCell ref="C86:F86"/>
    <mergeCell ref="H86:I86"/>
    <mergeCell ref="C87:F87"/>
    <mergeCell ref="H87:I87"/>
    <mergeCell ref="C88:F88"/>
    <mergeCell ref="H88:I88"/>
    <mergeCell ref="C89:F89"/>
    <mergeCell ref="H89:I89"/>
    <mergeCell ref="C90:F90"/>
    <mergeCell ref="H90:I90"/>
    <mergeCell ref="C91:F91"/>
    <mergeCell ref="H91:I91"/>
    <mergeCell ref="C92:F92"/>
    <mergeCell ref="H92:I92"/>
    <mergeCell ref="C93:F93"/>
    <mergeCell ref="H93:I93"/>
    <mergeCell ref="C94:F94"/>
    <mergeCell ref="H94:I94"/>
    <mergeCell ref="C95:F95"/>
    <mergeCell ref="H95:I95"/>
    <mergeCell ref="C96:F96"/>
    <mergeCell ref="H96:I96"/>
    <mergeCell ref="C97:F97"/>
    <mergeCell ref="H97:I97"/>
    <mergeCell ref="C98:F98"/>
    <mergeCell ref="H98:I98"/>
    <mergeCell ref="C99:F99"/>
    <mergeCell ref="H99:I99"/>
    <mergeCell ref="A100:I100"/>
    <mergeCell ref="A101:J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C106:I106"/>
    <mergeCell ref="A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C116:I116"/>
    <mergeCell ref="A165:J165"/>
    <mergeCell ref="D166:E166"/>
    <mergeCell ref="F166:G166"/>
    <mergeCell ref="H166:I166"/>
    <mergeCell ref="D167:E167"/>
    <mergeCell ref="F167:G167"/>
    <mergeCell ref="H167:I167"/>
    <mergeCell ref="D119:E119"/>
    <mergeCell ref="F119:G119"/>
    <mergeCell ref="D168:E168"/>
    <mergeCell ref="F168:G168"/>
    <mergeCell ref="H168:I168"/>
    <mergeCell ref="D169:E169"/>
    <mergeCell ref="F169:G169"/>
    <mergeCell ref="H169:I169"/>
    <mergeCell ref="D170:E170"/>
    <mergeCell ref="F170:G170"/>
    <mergeCell ref="H170:I170"/>
    <mergeCell ref="D171:E171"/>
    <mergeCell ref="F171:G171"/>
    <mergeCell ref="H171:I171"/>
    <mergeCell ref="H174:I174"/>
    <mergeCell ref="D175:E175"/>
    <mergeCell ref="F175:G175"/>
    <mergeCell ref="H175:I175"/>
    <mergeCell ref="D172:E172"/>
    <mergeCell ref="F172:G172"/>
    <mergeCell ref="H172:I172"/>
    <mergeCell ref="D173:E173"/>
    <mergeCell ref="F173:G173"/>
    <mergeCell ref="H173:I173"/>
    <mergeCell ref="D176:E176"/>
    <mergeCell ref="F176:G176"/>
    <mergeCell ref="H176:I176"/>
    <mergeCell ref="C177:I177"/>
    <mergeCell ref="A117:J117"/>
    <mergeCell ref="D118:E118"/>
    <mergeCell ref="F118:G118"/>
    <mergeCell ref="H118:I118"/>
    <mergeCell ref="D174:E174"/>
    <mergeCell ref="F174:G174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H153:I153"/>
    <mergeCell ref="D154:E154"/>
    <mergeCell ref="F154:G154"/>
    <mergeCell ref="H154:I154"/>
    <mergeCell ref="H141:I141"/>
    <mergeCell ref="C126:I126"/>
    <mergeCell ref="A127:J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D135:E135"/>
    <mergeCell ref="F135:G135"/>
    <mergeCell ref="H135:I135"/>
    <mergeCell ref="D136:E136"/>
    <mergeCell ref="F136:G136"/>
    <mergeCell ref="H136:I136"/>
    <mergeCell ref="D137:E137"/>
    <mergeCell ref="F137:G137"/>
    <mergeCell ref="H137:I137"/>
    <mergeCell ref="C138:I138"/>
    <mergeCell ref="C178:I178"/>
    <mergeCell ref="I182:J182"/>
    <mergeCell ref="H155:I155"/>
    <mergeCell ref="D156:E156"/>
    <mergeCell ref="F156:G156"/>
    <mergeCell ref="H156:I156"/>
    <mergeCell ref="I185:J185"/>
    <mergeCell ref="C188:D188"/>
    <mergeCell ref="F188:G188"/>
    <mergeCell ref="I188:J188"/>
    <mergeCell ref="A152:J152"/>
    <mergeCell ref="D153:E153"/>
    <mergeCell ref="F153:G153"/>
    <mergeCell ref="H158:I158"/>
    <mergeCell ref="D155:E155"/>
    <mergeCell ref="F155:G155"/>
    <mergeCell ref="H13:J13"/>
    <mergeCell ref="E14:G14"/>
    <mergeCell ref="H14:J14"/>
    <mergeCell ref="E15:G15"/>
    <mergeCell ref="H15:J15"/>
    <mergeCell ref="D44:E44"/>
    <mergeCell ref="H44:I44"/>
    <mergeCell ref="D43:E43"/>
    <mergeCell ref="H43:I43"/>
    <mergeCell ref="D36:E36"/>
    <mergeCell ref="F159:G159"/>
    <mergeCell ref="H159:I159"/>
    <mergeCell ref="D160:E160"/>
    <mergeCell ref="F160:G160"/>
    <mergeCell ref="H160:I160"/>
    <mergeCell ref="D157:E157"/>
    <mergeCell ref="F157:G157"/>
    <mergeCell ref="H157:I157"/>
    <mergeCell ref="D158:E158"/>
    <mergeCell ref="F158:G158"/>
    <mergeCell ref="C164:I164"/>
    <mergeCell ref="A139:J139"/>
    <mergeCell ref="D140:E140"/>
    <mergeCell ref="F140:G140"/>
    <mergeCell ref="H140:I140"/>
    <mergeCell ref="D141:E141"/>
    <mergeCell ref="F141:G141"/>
    <mergeCell ref="D161:E161"/>
    <mergeCell ref="F161:G161"/>
    <mergeCell ref="H161:I161"/>
    <mergeCell ref="D142:E142"/>
    <mergeCell ref="F142:G142"/>
    <mergeCell ref="H142:I142"/>
    <mergeCell ref="D163:E163"/>
    <mergeCell ref="F163:G163"/>
    <mergeCell ref="H163:I163"/>
    <mergeCell ref="D162:E162"/>
    <mergeCell ref="F162:G162"/>
    <mergeCell ref="H162:I162"/>
    <mergeCell ref="D159:E159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D148:E148"/>
    <mergeCell ref="F148:G148"/>
    <mergeCell ref="H148:I148"/>
    <mergeCell ref="C151:I151"/>
    <mergeCell ref="D149:E149"/>
    <mergeCell ref="F149:G149"/>
    <mergeCell ref="H149:I149"/>
    <mergeCell ref="D150:E150"/>
    <mergeCell ref="F150:G150"/>
    <mergeCell ref="H150:I1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60" zoomScaleNormal="75" zoomScalePageLayoutView="0" workbookViewId="0" topLeftCell="B7">
      <selection activeCell="J25" sqref="J25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27.25390625" style="79" customWidth="1"/>
    <col min="4" max="4" width="16.125" style="79" customWidth="1"/>
    <col min="5" max="5" width="22.253906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 t="s">
        <v>330</v>
      </c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265</v>
      </c>
      <c r="E7" s="544" t="s">
        <v>448</v>
      </c>
      <c r="F7" s="544"/>
      <c r="G7" s="544"/>
      <c r="H7" s="544"/>
      <c r="I7" s="544"/>
      <c r="J7" s="544"/>
    </row>
    <row r="8" spans="2:10" s="60" customFormat="1" ht="19.5">
      <c r="B8" s="60" t="s">
        <v>266</v>
      </c>
      <c r="D8" s="544" t="s">
        <v>579</v>
      </c>
      <c r="E8" s="544"/>
      <c r="F8" s="544"/>
      <c r="G8" s="544"/>
      <c r="H8" s="544"/>
      <c r="I8" s="544"/>
      <c r="J8" s="544"/>
    </row>
    <row r="9" s="61" customFormat="1" ht="15.75">
      <c r="F9" s="62"/>
    </row>
    <row r="10" spans="2:6" s="61" customFormat="1" ht="15.75">
      <c r="B10" s="95" t="s">
        <v>457</v>
      </c>
      <c r="F10" s="62"/>
    </row>
    <row r="11" s="61" customFormat="1" ht="15.75">
      <c r="F11" s="62"/>
    </row>
    <row r="12" spans="2:10" s="61" customFormat="1" ht="45" customHeight="1">
      <c r="B12" s="139" t="s">
        <v>269</v>
      </c>
      <c r="C12" s="139" t="s">
        <v>458</v>
      </c>
      <c r="D12" s="139" t="s">
        <v>148</v>
      </c>
      <c r="E12" s="613" t="s">
        <v>459</v>
      </c>
      <c r="F12" s="614"/>
      <c r="G12" s="614"/>
      <c r="H12" s="614"/>
      <c r="I12" s="614"/>
      <c r="J12" s="615"/>
    </row>
    <row r="13" spans="2:10" s="61" customFormat="1" ht="45" customHeight="1">
      <c r="B13" s="139"/>
      <c r="C13" s="139" t="s">
        <v>625</v>
      </c>
      <c r="D13" s="139" t="s">
        <v>610</v>
      </c>
      <c r="E13" s="619">
        <v>172459.97</v>
      </c>
      <c r="F13" s="614"/>
      <c r="G13" s="614"/>
      <c r="H13" s="614"/>
      <c r="I13" s="614"/>
      <c r="J13" s="615"/>
    </row>
    <row r="14" spans="2:10" s="61" customFormat="1" ht="68.25" customHeight="1">
      <c r="B14" s="139"/>
      <c r="C14" s="193" t="s">
        <v>665</v>
      </c>
      <c r="D14" s="194" t="s">
        <v>658</v>
      </c>
      <c r="E14" s="619">
        <v>3024</v>
      </c>
      <c r="F14" s="614"/>
      <c r="G14" s="614"/>
      <c r="H14" s="614"/>
      <c r="I14" s="614"/>
      <c r="J14" s="615"/>
    </row>
    <row r="15" spans="2:10" s="95" customFormat="1" ht="15.75">
      <c r="B15" s="133"/>
      <c r="C15" s="133" t="s">
        <v>172</v>
      </c>
      <c r="D15" s="134"/>
      <c r="E15" s="616">
        <f>E14+E13</f>
        <v>175483.97</v>
      </c>
      <c r="F15" s="617"/>
      <c r="G15" s="617"/>
      <c r="H15" s="617"/>
      <c r="I15" s="617"/>
      <c r="J15" s="618"/>
    </row>
    <row r="16" s="61" customFormat="1" ht="15.75">
      <c r="F16" s="62"/>
    </row>
    <row r="17" spans="2:6" s="140" customFormat="1" ht="15.75">
      <c r="B17" s="140" t="s">
        <v>452</v>
      </c>
      <c r="F17" s="141"/>
    </row>
    <row r="18" s="140" customFormat="1" ht="15.75">
      <c r="F18" s="141"/>
    </row>
    <row r="19" spans="1:10" s="61" customFormat="1" ht="23.25" customHeight="1">
      <c r="A19" s="565" t="s">
        <v>663</v>
      </c>
      <c r="B19" s="565"/>
      <c r="C19" s="565"/>
      <c r="D19" s="565"/>
      <c r="E19" s="565"/>
      <c r="F19" s="565"/>
      <c r="G19" s="565"/>
      <c r="H19" s="565"/>
      <c r="I19" s="565"/>
      <c r="J19" s="565"/>
    </row>
    <row r="20" spans="1:10" ht="25.5">
      <c r="A20" s="77"/>
      <c r="B20" s="78" t="s">
        <v>269</v>
      </c>
      <c r="C20" s="185" t="s">
        <v>420</v>
      </c>
      <c r="D20" s="534" t="s">
        <v>421</v>
      </c>
      <c r="E20" s="536"/>
      <c r="F20" s="534" t="s">
        <v>317</v>
      </c>
      <c r="G20" s="536"/>
      <c r="H20" s="534" t="s">
        <v>422</v>
      </c>
      <c r="I20" s="536"/>
      <c r="J20" s="185" t="s">
        <v>312</v>
      </c>
    </row>
    <row r="21" spans="1:10" ht="13.5">
      <c r="A21" s="77"/>
      <c r="B21" s="80">
        <v>1</v>
      </c>
      <c r="C21" s="80">
        <v>2</v>
      </c>
      <c r="D21" s="537">
        <v>3</v>
      </c>
      <c r="E21" s="539"/>
      <c r="F21" s="537">
        <v>4</v>
      </c>
      <c r="G21" s="539"/>
      <c r="H21" s="537">
        <v>5</v>
      </c>
      <c r="I21" s="539"/>
      <c r="J21" s="80" t="s">
        <v>334</v>
      </c>
    </row>
    <row r="22" spans="1:10" s="95" customFormat="1" ht="47.25" outlineLevel="1">
      <c r="A22" s="90"/>
      <c r="B22" s="91">
        <v>1</v>
      </c>
      <c r="C22" s="90" t="s">
        <v>423</v>
      </c>
      <c r="D22" s="580">
        <f>D23+D24</f>
        <v>46</v>
      </c>
      <c r="E22" s="581"/>
      <c r="F22" s="582" t="s">
        <v>292</v>
      </c>
      <c r="G22" s="583"/>
      <c r="H22" s="584">
        <v>160</v>
      </c>
      <c r="I22" s="585"/>
      <c r="J22" s="117">
        <f>J23+J24</f>
        <v>151710.72</v>
      </c>
    </row>
    <row r="23" spans="1:10" s="61" customFormat="1" ht="31.5" outlineLevel="1">
      <c r="A23" s="66"/>
      <c r="B23" s="67"/>
      <c r="C23" s="66" t="s">
        <v>424</v>
      </c>
      <c r="D23" s="557">
        <v>16</v>
      </c>
      <c r="E23" s="558"/>
      <c r="F23" s="554">
        <v>101.91</v>
      </c>
      <c r="G23" s="555"/>
      <c r="H23" s="550">
        <v>17</v>
      </c>
      <c r="I23" s="551"/>
      <c r="J23" s="82">
        <f>D23*F23*H23</f>
        <v>27719.52</v>
      </c>
    </row>
    <row r="24" spans="1:10" s="61" customFormat="1" ht="15.75" outlineLevel="1">
      <c r="A24" s="66"/>
      <c r="B24" s="67"/>
      <c r="C24" s="66" t="s">
        <v>425</v>
      </c>
      <c r="D24" s="557">
        <v>30</v>
      </c>
      <c r="E24" s="558"/>
      <c r="F24" s="554">
        <v>121.56</v>
      </c>
      <c r="G24" s="555"/>
      <c r="H24" s="550">
        <v>34</v>
      </c>
      <c r="I24" s="551"/>
      <c r="J24" s="82">
        <f>D24*F24*H24</f>
        <v>123991.20000000001</v>
      </c>
    </row>
    <row r="25" spans="1:10" s="95" customFormat="1" ht="47.25" outlineLevel="1">
      <c r="A25" s="90"/>
      <c r="B25" s="91">
        <v>2</v>
      </c>
      <c r="C25" s="90" t="s">
        <v>426</v>
      </c>
      <c r="D25" s="580">
        <f>D26+D27</f>
        <v>2</v>
      </c>
      <c r="E25" s="581"/>
      <c r="F25" s="582" t="s">
        <v>292</v>
      </c>
      <c r="G25" s="583"/>
      <c r="H25" s="584">
        <v>9</v>
      </c>
      <c r="I25" s="585"/>
      <c r="J25" s="117">
        <f>J26+J27</f>
        <v>20749.25</v>
      </c>
    </row>
    <row r="26" spans="1:10" s="61" customFormat="1" ht="31.5" outlineLevel="1">
      <c r="A26" s="66"/>
      <c r="B26" s="67"/>
      <c r="C26" s="66" t="s">
        <v>424</v>
      </c>
      <c r="D26" s="557">
        <v>1</v>
      </c>
      <c r="E26" s="558"/>
      <c r="F26" s="554">
        <v>101.91</v>
      </c>
      <c r="G26" s="555"/>
      <c r="H26" s="550">
        <v>82</v>
      </c>
      <c r="I26" s="551"/>
      <c r="J26" s="82">
        <f>D26*F26*H26</f>
        <v>8356.619999999999</v>
      </c>
    </row>
    <row r="27" spans="1:10" s="61" customFormat="1" ht="15.75" outlineLevel="1">
      <c r="A27" s="66"/>
      <c r="B27" s="67"/>
      <c r="C27" s="66" t="s">
        <v>425</v>
      </c>
      <c r="D27" s="557">
        <v>1</v>
      </c>
      <c r="E27" s="558"/>
      <c r="F27" s="554">
        <v>121.56</v>
      </c>
      <c r="G27" s="555"/>
      <c r="H27" s="550">
        <v>110</v>
      </c>
      <c r="I27" s="551"/>
      <c r="J27" s="82">
        <f>D27*F27*H27-978.97</f>
        <v>12392.630000000001</v>
      </c>
    </row>
    <row r="28" spans="1:10" s="61" customFormat="1" ht="15.75" outlineLevel="1">
      <c r="A28" s="183" t="s">
        <v>285</v>
      </c>
      <c r="B28" s="184"/>
      <c r="C28" s="518" t="s">
        <v>285</v>
      </c>
      <c r="D28" s="518"/>
      <c r="E28" s="518"/>
      <c r="F28" s="518"/>
      <c r="G28" s="518"/>
      <c r="H28" s="518"/>
      <c r="I28" s="519"/>
      <c r="J28" s="76">
        <f>J22+J25</f>
        <v>172459.97</v>
      </c>
    </row>
    <row r="29" spans="1:10" s="61" customFormat="1" ht="23.25" customHeight="1">
      <c r="A29" s="532" t="s">
        <v>664</v>
      </c>
      <c r="B29" s="533"/>
      <c r="C29" s="533"/>
      <c r="D29" s="533"/>
      <c r="E29" s="533"/>
      <c r="F29" s="533"/>
      <c r="G29" s="533"/>
      <c r="H29" s="533"/>
      <c r="I29" s="533"/>
      <c r="J29" s="556"/>
    </row>
    <row r="30" spans="1:10" ht="33" customHeight="1">
      <c r="A30" s="77"/>
      <c r="B30" s="78" t="s">
        <v>269</v>
      </c>
      <c r="C30" s="63" t="s">
        <v>434</v>
      </c>
      <c r="D30" s="534" t="s">
        <v>307</v>
      </c>
      <c r="E30" s="536"/>
      <c r="F30" s="534" t="s">
        <v>435</v>
      </c>
      <c r="G30" s="535"/>
      <c r="H30" s="535"/>
      <c r="I30" s="536"/>
      <c r="J30" s="63" t="s">
        <v>312</v>
      </c>
    </row>
    <row r="31" spans="1:10" ht="13.5">
      <c r="A31" s="77"/>
      <c r="B31" s="80">
        <v>1</v>
      </c>
      <c r="C31" s="80">
        <v>2</v>
      </c>
      <c r="D31" s="537">
        <v>3</v>
      </c>
      <c r="E31" s="539"/>
      <c r="F31" s="537">
        <v>4</v>
      </c>
      <c r="G31" s="538"/>
      <c r="H31" s="538"/>
      <c r="I31" s="539"/>
      <c r="J31" s="80">
        <v>5</v>
      </c>
    </row>
    <row r="32" spans="1:10" s="61" customFormat="1" ht="47.25" customHeight="1" outlineLevel="1">
      <c r="A32" s="66"/>
      <c r="B32" s="67">
        <v>1</v>
      </c>
      <c r="C32" s="75">
        <v>226</v>
      </c>
      <c r="D32" s="552" t="s">
        <v>665</v>
      </c>
      <c r="E32" s="553"/>
      <c r="F32" s="550" t="s">
        <v>666</v>
      </c>
      <c r="G32" s="612"/>
      <c r="H32" s="612"/>
      <c r="I32" s="551"/>
      <c r="J32" s="82">
        <v>3024</v>
      </c>
    </row>
    <row r="33" spans="1:10" s="61" customFormat="1" ht="25.5" customHeight="1" outlineLevel="1">
      <c r="A33" s="66"/>
      <c r="B33" s="67">
        <v>2</v>
      </c>
      <c r="C33" s="75"/>
      <c r="D33" s="552"/>
      <c r="E33" s="553"/>
      <c r="F33" s="550"/>
      <c r="G33" s="612"/>
      <c r="H33" s="612"/>
      <c r="I33" s="551"/>
      <c r="J33" s="82"/>
    </row>
    <row r="34" spans="1:10" s="61" customFormat="1" ht="24.75" customHeight="1" outlineLevel="1">
      <c r="A34" s="66"/>
      <c r="B34" s="67">
        <v>3</v>
      </c>
      <c r="C34" s="75"/>
      <c r="D34" s="552"/>
      <c r="E34" s="553"/>
      <c r="F34" s="550"/>
      <c r="G34" s="612"/>
      <c r="H34" s="612"/>
      <c r="I34" s="551"/>
      <c r="J34" s="82"/>
    </row>
    <row r="35" spans="1:10" s="61" customFormat="1" ht="15.75" outlineLevel="1">
      <c r="A35" s="83" t="s">
        <v>285</v>
      </c>
      <c r="B35" s="84"/>
      <c r="C35" s="518" t="s">
        <v>285</v>
      </c>
      <c r="D35" s="518"/>
      <c r="E35" s="518"/>
      <c r="F35" s="518"/>
      <c r="G35" s="518"/>
      <c r="H35" s="518"/>
      <c r="I35" s="519"/>
      <c r="J35" s="76">
        <f>J32</f>
        <v>3024</v>
      </c>
    </row>
    <row r="36" spans="1:10" s="61" customFormat="1" ht="23.25" customHeight="1">
      <c r="A36" s="532" t="s">
        <v>433</v>
      </c>
      <c r="B36" s="533"/>
      <c r="C36" s="533"/>
      <c r="D36" s="533"/>
      <c r="E36" s="533"/>
      <c r="F36" s="533"/>
      <c r="G36" s="533"/>
      <c r="H36" s="533"/>
      <c r="I36" s="533"/>
      <c r="J36" s="556"/>
    </row>
    <row r="37" spans="1:10" ht="33" customHeight="1">
      <c r="A37" s="77"/>
      <c r="B37" s="78" t="s">
        <v>269</v>
      </c>
      <c r="C37" s="63" t="s">
        <v>434</v>
      </c>
      <c r="D37" s="534" t="s">
        <v>307</v>
      </c>
      <c r="E37" s="536"/>
      <c r="F37" s="534" t="s">
        <v>435</v>
      </c>
      <c r="G37" s="535"/>
      <c r="H37" s="535"/>
      <c r="I37" s="536"/>
      <c r="J37" s="63" t="s">
        <v>312</v>
      </c>
    </row>
    <row r="38" spans="1:10" ht="13.5">
      <c r="A38" s="77"/>
      <c r="B38" s="80">
        <v>1</v>
      </c>
      <c r="C38" s="80">
        <v>2</v>
      </c>
      <c r="D38" s="537">
        <v>3</v>
      </c>
      <c r="E38" s="539"/>
      <c r="F38" s="537">
        <v>4</v>
      </c>
      <c r="G38" s="538"/>
      <c r="H38" s="538"/>
      <c r="I38" s="539"/>
      <c r="J38" s="80">
        <v>5</v>
      </c>
    </row>
    <row r="39" spans="1:10" s="61" customFormat="1" ht="32.25" customHeight="1" outlineLevel="1">
      <c r="A39" s="66"/>
      <c r="B39" s="67">
        <v>1</v>
      </c>
      <c r="C39" s="75"/>
      <c r="D39" s="552"/>
      <c r="E39" s="553"/>
      <c r="F39" s="550"/>
      <c r="G39" s="612"/>
      <c r="H39" s="612"/>
      <c r="I39" s="551"/>
      <c r="J39" s="82"/>
    </row>
    <row r="40" spans="1:10" s="61" customFormat="1" ht="35.25" customHeight="1" outlineLevel="1">
      <c r="A40" s="66"/>
      <c r="B40" s="67">
        <v>2</v>
      </c>
      <c r="C40" s="75"/>
      <c r="D40" s="552"/>
      <c r="E40" s="553"/>
      <c r="F40" s="550"/>
      <c r="G40" s="612"/>
      <c r="H40" s="612"/>
      <c r="I40" s="551"/>
      <c r="J40" s="82"/>
    </row>
    <row r="41" spans="1:10" s="61" customFormat="1" ht="27.75" customHeight="1" outlineLevel="1">
      <c r="A41" s="66"/>
      <c r="B41" s="67">
        <v>3</v>
      </c>
      <c r="C41" s="75"/>
      <c r="D41" s="552"/>
      <c r="E41" s="553"/>
      <c r="F41" s="550"/>
      <c r="G41" s="612"/>
      <c r="H41" s="612"/>
      <c r="I41" s="551"/>
      <c r="J41" s="82"/>
    </row>
    <row r="42" spans="1:10" s="61" customFormat="1" ht="15.75" outlineLevel="1">
      <c r="A42" s="83" t="s">
        <v>285</v>
      </c>
      <c r="B42" s="84"/>
      <c r="C42" s="518" t="s">
        <v>285</v>
      </c>
      <c r="D42" s="518"/>
      <c r="E42" s="518"/>
      <c r="F42" s="518"/>
      <c r="G42" s="518"/>
      <c r="H42" s="518"/>
      <c r="I42" s="519"/>
      <c r="J42" s="76">
        <f>J39</f>
        <v>0</v>
      </c>
    </row>
    <row r="43" spans="3:10" s="61" customFormat="1" ht="21" customHeight="1">
      <c r="C43" s="512" t="s">
        <v>325</v>
      </c>
      <c r="D43" s="512"/>
      <c r="E43" s="512"/>
      <c r="F43" s="512"/>
      <c r="G43" s="512"/>
      <c r="H43" s="512"/>
      <c r="I43" s="513"/>
      <c r="J43" s="103">
        <f>J28+J35+J42</f>
        <v>175483.97</v>
      </c>
    </row>
    <row r="46" spans="2:10" ht="12.75">
      <c r="B46" s="79" t="s">
        <v>138</v>
      </c>
      <c r="D46" s="124"/>
      <c r="E46" s="124"/>
      <c r="F46" s="125"/>
      <c r="I46" s="611" t="s">
        <v>580</v>
      </c>
      <c r="J46" s="611"/>
    </row>
    <row r="47" spans="9:10" ht="12.75">
      <c r="I47" s="514" t="s">
        <v>326</v>
      </c>
      <c r="J47" s="514"/>
    </row>
    <row r="49" spans="2:10" ht="12.75">
      <c r="B49" s="79" t="s">
        <v>327</v>
      </c>
      <c r="D49" s="124"/>
      <c r="E49" s="124"/>
      <c r="F49" s="125"/>
      <c r="I49" s="611" t="s">
        <v>591</v>
      </c>
      <c r="J49" s="611"/>
    </row>
    <row r="50" spans="9:10" ht="12.75">
      <c r="I50" s="514" t="s">
        <v>326</v>
      </c>
      <c r="J50" s="514"/>
    </row>
    <row r="52" spans="2:10" ht="12.75">
      <c r="B52" s="79" t="s">
        <v>328</v>
      </c>
      <c r="C52" s="124" t="s">
        <v>635</v>
      </c>
      <c r="D52" s="124"/>
      <c r="F52" s="125"/>
      <c r="G52" s="124"/>
      <c r="I52" s="611" t="s">
        <v>591</v>
      </c>
      <c r="J52" s="611"/>
    </row>
    <row r="53" spans="3:10" ht="12.75">
      <c r="C53" s="515" t="s">
        <v>140</v>
      </c>
      <c r="D53" s="515"/>
      <c r="F53" s="516" t="s">
        <v>143</v>
      </c>
      <c r="G53" s="516"/>
      <c r="I53" s="514" t="s">
        <v>326</v>
      </c>
      <c r="J53" s="514"/>
    </row>
    <row r="55" spans="2:3" ht="12.75">
      <c r="B55" s="79" t="s">
        <v>329</v>
      </c>
      <c r="C55" s="202">
        <f>'Расчеты (обосн) обл.бюд (ФА)'!C42</f>
        <v>44144</v>
      </c>
    </row>
  </sheetData>
  <sheetProtection/>
  <mergeCells count="66">
    <mergeCell ref="D25:E25"/>
    <mergeCell ref="H20:I20"/>
    <mergeCell ref="F21:G21"/>
    <mergeCell ref="H21:I21"/>
    <mergeCell ref="F22:G22"/>
    <mergeCell ref="H22:I22"/>
    <mergeCell ref="D24:E24"/>
    <mergeCell ref="F24:G24"/>
    <mergeCell ref="H24:I24"/>
    <mergeCell ref="F25:G25"/>
    <mergeCell ref="I49:J49"/>
    <mergeCell ref="H25:I25"/>
    <mergeCell ref="F26:G26"/>
    <mergeCell ref="H26:I26"/>
    <mergeCell ref="F27:G27"/>
    <mergeCell ref="B5:J5"/>
    <mergeCell ref="E7:J7"/>
    <mergeCell ref="D8:J8"/>
    <mergeCell ref="A19:J19"/>
    <mergeCell ref="D20:E20"/>
    <mergeCell ref="E12:J12"/>
    <mergeCell ref="E15:J15"/>
    <mergeCell ref="F20:G20"/>
    <mergeCell ref="D21:E21"/>
    <mergeCell ref="D22:E22"/>
    <mergeCell ref="D23:E23"/>
    <mergeCell ref="F23:G23"/>
    <mergeCell ref="H23:I23"/>
    <mergeCell ref="E14:J14"/>
    <mergeCell ref="E13:J13"/>
    <mergeCell ref="C28:I28"/>
    <mergeCell ref="A29:J29"/>
    <mergeCell ref="D30:E30"/>
    <mergeCell ref="F30:I30"/>
    <mergeCell ref="D31:E31"/>
    <mergeCell ref="F31:I31"/>
    <mergeCell ref="D26:E26"/>
    <mergeCell ref="H27:I27"/>
    <mergeCell ref="D27:E27"/>
    <mergeCell ref="F38:I38"/>
    <mergeCell ref="D32:E32"/>
    <mergeCell ref="F32:I32"/>
    <mergeCell ref="D33:E33"/>
    <mergeCell ref="F33:I33"/>
    <mergeCell ref="D34:E34"/>
    <mergeCell ref="F34:I34"/>
    <mergeCell ref="C42:I42"/>
    <mergeCell ref="I52:J52"/>
    <mergeCell ref="C43:I43"/>
    <mergeCell ref="I47:J47"/>
    <mergeCell ref="I50:J50"/>
    <mergeCell ref="C35:I35"/>
    <mergeCell ref="A36:J36"/>
    <mergeCell ref="D37:E37"/>
    <mergeCell ref="F37:I37"/>
    <mergeCell ref="D38:E38"/>
    <mergeCell ref="I46:J46"/>
    <mergeCell ref="D39:E39"/>
    <mergeCell ref="F39:I39"/>
    <mergeCell ref="D40:E40"/>
    <mergeCell ref="F40:I40"/>
    <mergeCell ref="C53:D53"/>
    <mergeCell ref="F53:G53"/>
    <mergeCell ref="I53:J53"/>
    <mergeCell ref="D41:E41"/>
    <mergeCell ref="F41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75" zoomScaleNormal="75" zoomScalePageLayoutView="0" workbookViewId="0" topLeftCell="B152">
      <selection activeCell="C179" sqref="C17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 t="s">
        <v>330</v>
      </c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265</v>
      </c>
      <c r="E7" s="544" t="s">
        <v>436</v>
      </c>
      <c r="F7" s="544"/>
      <c r="G7" s="544"/>
      <c r="H7" s="544"/>
      <c r="I7" s="544"/>
      <c r="J7" s="544"/>
    </row>
    <row r="8" spans="2:10" s="60" customFormat="1" ht="19.5">
      <c r="B8" s="60" t="s">
        <v>266</v>
      </c>
      <c r="D8" s="544" t="s">
        <v>579</v>
      </c>
      <c r="E8" s="544"/>
      <c r="F8" s="544"/>
      <c r="G8" s="544"/>
      <c r="H8" s="544"/>
      <c r="I8" s="544"/>
      <c r="J8" s="544"/>
    </row>
    <row r="9" s="61" customFormat="1" ht="15.75">
      <c r="F9" s="62"/>
    </row>
    <row r="10" spans="2:10" s="61" customFormat="1" ht="15.75">
      <c r="B10" s="620" t="s">
        <v>460</v>
      </c>
      <c r="C10" s="620"/>
      <c r="D10" s="620"/>
      <c r="E10" s="620"/>
      <c r="F10" s="620"/>
      <c r="G10" s="620"/>
      <c r="H10" s="620"/>
      <c r="I10" s="620"/>
      <c r="J10" s="620"/>
    </row>
    <row r="11" s="61" customFormat="1" ht="15.75">
      <c r="F11" s="62"/>
    </row>
    <row r="12" spans="2:10" s="61" customFormat="1" ht="45" customHeight="1">
      <c r="B12" s="139" t="s">
        <v>269</v>
      </c>
      <c r="C12" s="139" t="s">
        <v>454</v>
      </c>
      <c r="D12" s="139" t="s">
        <v>461</v>
      </c>
      <c r="E12" s="545" t="s">
        <v>456</v>
      </c>
      <c r="F12" s="545"/>
      <c r="G12" s="545"/>
      <c r="H12" s="545" t="s">
        <v>451</v>
      </c>
      <c r="I12" s="545"/>
      <c r="J12" s="545"/>
    </row>
    <row r="13" spans="2:10" s="61" customFormat="1" ht="15.75">
      <c r="B13" s="132"/>
      <c r="C13" s="132" t="s">
        <v>436</v>
      </c>
      <c r="D13" s="131">
        <v>10</v>
      </c>
      <c r="E13" s="546">
        <v>2000</v>
      </c>
      <c r="F13" s="546"/>
      <c r="G13" s="546"/>
      <c r="H13" s="573">
        <v>202000</v>
      </c>
      <c r="I13" s="573"/>
      <c r="J13" s="573"/>
    </row>
    <row r="14" spans="2:10" s="61" customFormat="1" ht="15.75">
      <c r="B14" s="132"/>
      <c r="C14" s="132"/>
      <c r="D14" s="131"/>
      <c r="E14" s="546"/>
      <c r="F14" s="546"/>
      <c r="G14" s="546"/>
      <c r="H14" s="573"/>
      <c r="I14" s="573"/>
      <c r="J14" s="573"/>
    </row>
    <row r="15" spans="2:10" s="95" customFormat="1" ht="15.75">
      <c r="B15" s="133"/>
      <c r="C15" s="133" t="s">
        <v>172</v>
      </c>
      <c r="D15" s="134"/>
      <c r="E15" s="540"/>
      <c r="F15" s="540"/>
      <c r="G15" s="540"/>
      <c r="H15" s="541">
        <f>H13</f>
        <v>202000</v>
      </c>
      <c r="I15" s="541"/>
      <c r="J15" s="541"/>
    </row>
    <row r="16" s="61" customFormat="1" ht="15.75">
      <c r="F16" s="62"/>
    </row>
    <row r="17" spans="2:6" s="140" customFormat="1" ht="15.75">
      <c r="B17" s="140" t="s">
        <v>452</v>
      </c>
      <c r="F17" s="141"/>
    </row>
    <row r="18" s="140" customFormat="1" ht="15.75">
      <c r="F18" s="141"/>
    </row>
    <row r="19" spans="1:10" s="61" customFormat="1" ht="15.75">
      <c r="A19" s="533" t="s">
        <v>267</v>
      </c>
      <c r="B19" s="565"/>
      <c r="C19" s="565"/>
      <c r="D19" s="565"/>
      <c r="E19" s="565"/>
      <c r="F19" s="565"/>
      <c r="G19" s="565"/>
      <c r="H19" s="565"/>
      <c r="I19" s="565"/>
      <c r="J19" s="565"/>
    </row>
    <row r="20" spans="1:10" s="64" customFormat="1" ht="13.5" customHeight="1">
      <c r="A20" s="63" t="s">
        <v>268</v>
      </c>
      <c r="B20" s="566" t="s">
        <v>269</v>
      </c>
      <c r="C20" s="566" t="s">
        <v>270</v>
      </c>
      <c r="D20" s="566" t="s">
        <v>271</v>
      </c>
      <c r="E20" s="534" t="s">
        <v>272</v>
      </c>
      <c r="F20" s="535"/>
      <c r="G20" s="535"/>
      <c r="H20" s="536"/>
      <c r="I20" s="566" t="s">
        <v>273</v>
      </c>
      <c r="J20" s="566" t="s">
        <v>274</v>
      </c>
    </row>
    <row r="21" spans="1:10" s="64" customFormat="1" ht="13.5">
      <c r="A21" s="63"/>
      <c r="B21" s="567"/>
      <c r="C21" s="567"/>
      <c r="D21" s="567"/>
      <c r="E21" s="566" t="s">
        <v>251</v>
      </c>
      <c r="F21" s="562" t="s">
        <v>41</v>
      </c>
      <c r="G21" s="563"/>
      <c r="H21" s="564"/>
      <c r="I21" s="567"/>
      <c r="J21" s="567"/>
    </row>
    <row r="22" spans="1:10" s="64" customFormat="1" ht="40.5">
      <c r="A22" s="63"/>
      <c r="B22" s="568"/>
      <c r="C22" s="568"/>
      <c r="D22" s="568"/>
      <c r="E22" s="568"/>
      <c r="F22" s="63" t="s">
        <v>275</v>
      </c>
      <c r="G22" s="63" t="s">
        <v>276</v>
      </c>
      <c r="H22" s="63" t="s">
        <v>277</v>
      </c>
      <c r="I22" s="568"/>
      <c r="J22" s="568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278</v>
      </c>
    </row>
    <row r="24" spans="1:10" s="61" customFormat="1" ht="31.5" outlineLevel="1">
      <c r="A24" s="66"/>
      <c r="B24" s="67">
        <v>1</v>
      </c>
      <c r="C24" s="66" t="s">
        <v>279</v>
      </c>
      <c r="D24" s="68"/>
      <c r="E24" s="69">
        <f aca="true" t="shared" si="0" ref="E24:E29">F24+G24+H24</f>
        <v>0</v>
      </c>
      <c r="F24" s="70"/>
      <c r="G24" s="71"/>
      <c r="H24" s="72"/>
      <c r="I24" s="73">
        <v>12</v>
      </c>
      <c r="J24" s="74">
        <f aca="true" t="shared" si="1" ref="J24:J29">D24*E24*I24</f>
        <v>0</v>
      </c>
    </row>
    <row r="25" spans="1:10" s="61" customFormat="1" ht="15.75" outlineLevel="1">
      <c r="A25" s="66"/>
      <c r="B25" s="67">
        <v>2</v>
      </c>
      <c r="C25" s="75" t="s">
        <v>280</v>
      </c>
      <c r="D25" s="68"/>
      <c r="E25" s="69">
        <f t="shared" si="0"/>
        <v>0</v>
      </c>
      <c r="F25" s="70"/>
      <c r="G25" s="71"/>
      <c r="H25" s="72"/>
      <c r="I25" s="73">
        <v>12</v>
      </c>
      <c r="J25" s="74">
        <f t="shared" si="1"/>
        <v>0</v>
      </c>
    </row>
    <row r="26" spans="1:10" s="61" customFormat="1" ht="15.75" outlineLevel="1">
      <c r="A26" s="66"/>
      <c r="B26" s="67">
        <v>3</v>
      </c>
      <c r="C26" s="75" t="s">
        <v>281</v>
      </c>
      <c r="D26" s="68"/>
      <c r="E26" s="69">
        <f t="shared" si="0"/>
        <v>0</v>
      </c>
      <c r="F26" s="70"/>
      <c r="G26" s="71"/>
      <c r="H26" s="72"/>
      <c r="I26" s="73">
        <v>12</v>
      </c>
      <c r="J26" s="74">
        <f t="shared" si="1"/>
        <v>0</v>
      </c>
    </row>
    <row r="27" spans="1:10" s="61" customFormat="1" ht="15.75" outlineLevel="1">
      <c r="A27" s="66"/>
      <c r="B27" s="67">
        <v>4</v>
      </c>
      <c r="C27" s="75" t="s">
        <v>282</v>
      </c>
      <c r="D27" s="68">
        <v>2</v>
      </c>
      <c r="E27" s="69">
        <f t="shared" si="0"/>
        <v>3000</v>
      </c>
      <c r="F27" s="70"/>
      <c r="G27" s="71"/>
      <c r="H27" s="72">
        <v>3000</v>
      </c>
      <c r="I27" s="73">
        <v>12</v>
      </c>
      <c r="J27" s="74">
        <f t="shared" si="1"/>
        <v>72000</v>
      </c>
    </row>
    <row r="28" spans="1:10" s="61" customFormat="1" ht="15.75" outlineLevel="1">
      <c r="A28" s="66"/>
      <c r="B28" s="67">
        <v>5</v>
      </c>
      <c r="C28" s="75" t="s">
        <v>283</v>
      </c>
      <c r="D28" s="68"/>
      <c r="E28" s="69">
        <f t="shared" si="0"/>
        <v>0</v>
      </c>
      <c r="F28" s="70"/>
      <c r="G28" s="71"/>
      <c r="H28" s="72"/>
      <c r="I28" s="73">
        <v>12</v>
      </c>
      <c r="J28" s="74">
        <f t="shared" si="1"/>
        <v>0</v>
      </c>
    </row>
    <row r="29" spans="1:10" s="61" customFormat="1" ht="15.75" outlineLevel="1">
      <c r="A29" s="66"/>
      <c r="B29" s="67">
        <v>6</v>
      </c>
      <c r="C29" s="75" t="s">
        <v>284</v>
      </c>
      <c r="D29" s="68"/>
      <c r="E29" s="69">
        <f t="shared" si="0"/>
        <v>0</v>
      </c>
      <c r="F29" s="70"/>
      <c r="G29" s="71"/>
      <c r="H29" s="72"/>
      <c r="I29" s="73">
        <v>12</v>
      </c>
      <c r="J29" s="74">
        <f t="shared" si="1"/>
        <v>0</v>
      </c>
    </row>
    <row r="30" spans="1:10" s="61" customFormat="1" ht="15.75" outlineLevel="1">
      <c r="A30" s="517" t="s">
        <v>285</v>
      </c>
      <c r="B30" s="518"/>
      <c r="C30" s="518"/>
      <c r="D30" s="518"/>
      <c r="E30" s="518"/>
      <c r="F30" s="518"/>
      <c r="G30" s="518"/>
      <c r="H30" s="518"/>
      <c r="I30" s="519"/>
      <c r="J30" s="76">
        <f>SUM(J24:J29)</f>
        <v>72000</v>
      </c>
    </row>
    <row r="31" spans="1:10" s="61" customFormat="1" ht="23.25" customHeight="1">
      <c r="A31" s="532" t="s">
        <v>498</v>
      </c>
      <c r="B31" s="533"/>
      <c r="C31" s="533"/>
      <c r="D31" s="533"/>
      <c r="E31" s="533"/>
      <c r="F31" s="533"/>
      <c r="G31" s="533"/>
      <c r="H31" s="533"/>
      <c r="I31" s="533"/>
      <c r="J31" s="556"/>
    </row>
    <row r="32" spans="1:10" ht="33" customHeight="1">
      <c r="A32" s="77"/>
      <c r="B32" s="78" t="s">
        <v>269</v>
      </c>
      <c r="C32" s="63" t="s">
        <v>307</v>
      </c>
      <c r="D32" s="534" t="s">
        <v>331</v>
      </c>
      <c r="E32" s="536"/>
      <c r="F32" s="534" t="s">
        <v>332</v>
      </c>
      <c r="G32" s="536"/>
      <c r="H32" s="534" t="s">
        <v>333</v>
      </c>
      <c r="I32" s="536"/>
      <c r="J32" s="63" t="s">
        <v>312</v>
      </c>
    </row>
    <row r="33" spans="1:10" ht="13.5">
      <c r="A33" s="77"/>
      <c r="B33" s="80">
        <v>1</v>
      </c>
      <c r="C33" s="80">
        <v>2</v>
      </c>
      <c r="D33" s="537">
        <v>3</v>
      </c>
      <c r="E33" s="539"/>
      <c r="F33" s="537">
        <v>4</v>
      </c>
      <c r="G33" s="539"/>
      <c r="H33" s="537">
        <v>5</v>
      </c>
      <c r="I33" s="539"/>
      <c r="J33" s="80" t="s">
        <v>334</v>
      </c>
    </row>
    <row r="34" spans="1:10" s="61" customFormat="1" ht="15.75" outlineLevel="1">
      <c r="A34" s="66"/>
      <c r="B34" s="67">
        <v>1</v>
      </c>
      <c r="C34" s="75"/>
      <c r="D34" s="552"/>
      <c r="E34" s="553"/>
      <c r="F34" s="554"/>
      <c r="G34" s="555"/>
      <c r="H34" s="550">
        <v>11</v>
      </c>
      <c r="I34" s="551"/>
      <c r="J34" s="82">
        <f>D34*F34*H34</f>
        <v>0</v>
      </c>
    </row>
    <row r="35" spans="1:10" s="61" customFormat="1" ht="15.75" outlineLevel="1">
      <c r="A35" s="66"/>
      <c r="B35" s="67"/>
      <c r="C35" s="75"/>
      <c r="D35" s="552"/>
      <c r="E35" s="553"/>
      <c r="F35" s="554"/>
      <c r="G35" s="555"/>
      <c r="H35" s="550"/>
      <c r="I35" s="551"/>
      <c r="J35" s="82"/>
    </row>
    <row r="36" spans="1:10" s="61" customFormat="1" ht="15.75" outlineLevel="1">
      <c r="A36" s="83" t="s">
        <v>285</v>
      </c>
      <c r="B36" s="84"/>
      <c r="C36" s="518" t="s">
        <v>285</v>
      </c>
      <c r="D36" s="518"/>
      <c r="E36" s="518"/>
      <c r="F36" s="518"/>
      <c r="G36" s="518"/>
      <c r="H36" s="518"/>
      <c r="I36" s="519"/>
      <c r="J36" s="76">
        <f>J34</f>
        <v>0</v>
      </c>
    </row>
    <row r="37" spans="1:10" s="61" customFormat="1" ht="33" customHeight="1">
      <c r="A37" s="532" t="s">
        <v>499</v>
      </c>
      <c r="B37" s="533"/>
      <c r="C37" s="533"/>
      <c r="D37" s="533"/>
      <c r="E37" s="533"/>
      <c r="F37" s="533"/>
      <c r="G37" s="533"/>
      <c r="H37" s="533"/>
      <c r="I37" s="533"/>
      <c r="J37" s="533"/>
    </row>
    <row r="38" spans="1:10" ht="54">
      <c r="A38" s="77"/>
      <c r="B38" s="85" t="s">
        <v>269</v>
      </c>
      <c r="C38" s="534" t="s">
        <v>286</v>
      </c>
      <c r="D38" s="535"/>
      <c r="E38" s="535"/>
      <c r="F38" s="536"/>
      <c r="G38" s="86" t="s">
        <v>287</v>
      </c>
      <c r="H38" s="534" t="s">
        <v>288</v>
      </c>
      <c r="I38" s="536"/>
      <c r="J38" s="63" t="s">
        <v>289</v>
      </c>
    </row>
    <row r="39" spans="1:10" ht="12.75">
      <c r="A39" s="87"/>
      <c r="B39" s="88">
        <v>1</v>
      </c>
      <c r="C39" s="537">
        <v>2</v>
      </c>
      <c r="D39" s="538"/>
      <c r="E39" s="538"/>
      <c r="F39" s="539"/>
      <c r="G39" s="89">
        <v>3</v>
      </c>
      <c r="H39" s="537">
        <v>4</v>
      </c>
      <c r="I39" s="539"/>
      <c r="J39" s="80" t="s">
        <v>290</v>
      </c>
    </row>
    <row r="40" spans="1:10" s="95" customFormat="1" ht="15" customHeight="1" outlineLevel="1">
      <c r="A40" s="90"/>
      <c r="B40" s="91">
        <v>1</v>
      </c>
      <c r="C40" s="525" t="s">
        <v>291</v>
      </c>
      <c r="D40" s="526"/>
      <c r="E40" s="526"/>
      <c r="F40" s="527"/>
      <c r="G40" s="92" t="s">
        <v>292</v>
      </c>
      <c r="H40" s="530" t="s">
        <v>292</v>
      </c>
      <c r="I40" s="531"/>
      <c r="J40" s="94">
        <f>J41+J42</f>
        <v>15840</v>
      </c>
    </row>
    <row r="41" spans="1:10" s="61" customFormat="1" ht="30" customHeight="1" outlineLevel="1">
      <c r="A41" s="66"/>
      <c r="B41" s="67" t="s">
        <v>293</v>
      </c>
      <c r="C41" s="520" t="s">
        <v>294</v>
      </c>
      <c r="D41" s="521"/>
      <c r="E41" s="521"/>
      <c r="F41" s="522"/>
      <c r="G41" s="96">
        <f>J30</f>
        <v>72000</v>
      </c>
      <c r="H41" s="523">
        <v>22</v>
      </c>
      <c r="I41" s="524"/>
      <c r="J41" s="74">
        <f>G41*H41/100</f>
        <v>15840</v>
      </c>
    </row>
    <row r="42" spans="1:10" s="61" customFormat="1" ht="15.75" outlineLevel="1">
      <c r="A42" s="66"/>
      <c r="B42" s="67" t="s">
        <v>295</v>
      </c>
      <c r="C42" s="520" t="s">
        <v>296</v>
      </c>
      <c r="D42" s="521"/>
      <c r="E42" s="521"/>
      <c r="F42" s="522"/>
      <c r="G42" s="96"/>
      <c r="H42" s="523">
        <v>10</v>
      </c>
      <c r="I42" s="524"/>
      <c r="J42" s="74">
        <f>G42*H42/100</f>
        <v>0</v>
      </c>
    </row>
    <row r="43" spans="1:10" s="95" customFormat="1" ht="15" customHeight="1" outlineLevel="1">
      <c r="A43" s="90"/>
      <c r="B43" s="91">
        <v>2</v>
      </c>
      <c r="C43" s="525" t="s">
        <v>297</v>
      </c>
      <c r="D43" s="526"/>
      <c r="E43" s="526"/>
      <c r="F43" s="527"/>
      <c r="G43" s="92" t="s">
        <v>292</v>
      </c>
      <c r="H43" s="530" t="s">
        <v>292</v>
      </c>
      <c r="I43" s="531"/>
      <c r="J43" s="94">
        <f>J44+J45+J46+J47</f>
        <v>2232</v>
      </c>
    </row>
    <row r="44" spans="1:10" s="61" customFormat="1" ht="48" customHeight="1" outlineLevel="1">
      <c r="A44" s="66"/>
      <c r="B44" s="67" t="s">
        <v>298</v>
      </c>
      <c r="C44" s="520" t="s">
        <v>299</v>
      </c>
      <c r="D44" s="521"/>
      <c r="E44" s="521"/>
      <c r="F44" s="522"/>
      <c r="G44" s="96">
        <f>J30</f>
        <v>72000</v>
      </c>
      <c r="H44" s="523">
        <v>2.9</v>
      </c>
      <c r="I44" s="524"/>
      <c r="J44" s="74">
        <f>G44*H44/100</f>
        <v>2088</v>
      </c>
    </row>
    <row r="45" spans="1:10" s="61" customFormat="1" ht="15" customHeight="1" outlineLevel="1">
      <c r="A45" s="66"/>
      <c r="B45" s="67" t="s">
        <v>300</v>
      </c>
      <c r="C45" s="520" t="s">
        <v>301</v>
      </c>
      <c r="D45" s="521"/>
      <c r="E45" s="521"/>
      <c r="F45" s="522"/>
      <c r="G45" s="96"/>
      <c r="H45" s="523">
        <v>0</v>
      </c>
      <c r="I45" s="524"/>
      <c r="J45" s="74">
        <f>G45*H45/100</f>
        <v>0</v>
      </c>
    </row>
    <row r="46" spans="1:10" s="61" customFormat="1" ht="15" customHeight="1" outlineLevel="1">
      <c r="A46" s="66"/>
      <c r="B46" s="67" t="s">
        <v>302</v>
      </c>
      <c r="C46" s="520" t="s">
        <v>303</v>
      </c>
      <c r="D46" s="521"/>
      <c r="E46" s="521"/>
      <c r="F46" s="522"/>
      <c r="G46" s="96"/>
      <c r="H46" s="523">
        <v>0.2</v>
      </c>
      <c r="I46" s="524"/>
      <c r="J46" s="74">
        <f>G44*H46/100</f>
        <v>144</v>
      </c>
    </row>
    <row r="47" spans="1:10" s="61" customFormat="1" ht="15" customHeight="1" outlineLevel="1">
      <c r="A47" s="66"/>
      <c r="B47" s="67" t="s">
        <v>304</v>
      </c>
      <c r="C47" s="520" t="s">
        <v>305</v>
      </c>
      <c r="D47" s="521"/>
      <c r="E47" s="521"/>
      <c r="F47" s="522"/>
      <c r="G47" s="96"/>
      <c r="H47" s="523"/>
      <c r="I47" s="524"/>
      <c r="J47" s="74">
        <f>G47*H47/100</f>
        <v>0</v>
      </c>
    </row>
    <row r="48" spans="1:10" s="95" customFormat="1" ht="30" customHeight="1" outlineLevel="1">
      <c r="A48" s="90"/>
      <c r="B48" s="91">
        <v>3</v>
      </c>
      <c r="C48" s="525" t="s">
        <v>306</v>
      </c>
      <c r="D48" s="526"/>
      <c r="E48" s="526"/>
      <c r="F48" s="527"/>
      <c r="G48" s="93"/>
      <c r="H48" s="528">
        <v>5.1</v>
      </c>
      <c r="I48" s="529"/>
      <c r="J48" s="94">
        <f>G44*H48/100</f>
        <v>3672</v>
      </c>
    </row>
    <row r="49" spans="1:10" s="61" customFormat="1" ht="15.75" outlineLevel="1">
      <c r="A49" s="517" t="s">
        <v>285</v>
      </c>
      <c r="B49" s="518"/>
      <c r="C49" s="518"/>
      <c r="D49" s="518"/>
      <c r="E49" s="518"/>
      <c r="F49" s="518"/>
      <c r="G49" s="518"/>
      <c r="H49" s="518"/>
      <c r="I49" s="519"/>
      <c r="J49" s="76">
        <f>J40+J43+J48</f>
        <v>21744</v>
      </c>
    </row>
    <row r="50" spans="1:10" s="61" customFormat="1" ht="24" customHeight="1">
      <c r="A50" s="532" t="s">
        <v>437</v>
      </c>
      <c r="B50" s="533"/>
      <c r="C50" s="533"/>
      <c r="D50" s="533"/>
      <c r="E50" s="533"/>
      <c r="F50" s="533"/>
      <c r="G50" s="533"/>
      <c r="H50" s="533"/>
      <c r="I50" s="533"/>
      <c r="J50" s="533"/>
    </row>
    <row r="51" spans="1:10" ht="27">
      <c r="A51" s="77"/>
      <c r="B51" s="97" t="s">
        <v>269</v>
      </c>
      <c r="C51" s="63" t="s">
        <v>307</v>
      </c>
      <c r="D51" s="559" t="s">
        <v>308</v>
      </c>
      <c r="E51" s="559"/>
      <c r="F51" s="63" t="s">
        <v>309</v>
      </c>
      <c r="G51" s="63" t="s">
        <v>310</v>
      </c>
      <c r="H51" s="559" t="s">
        <v>311</v>
      </c>
      <c r="I51" s="559"/>
      <c r="J51" s="63" t="s">
        <v>312</v>
      </c>
    </row>
    <row r="52" spans="1:10" s="99" customFormat="1" ht="12.75">
      <c r="A52" s="98"/>
      <c r="B52" s="80">
        <v>1</v>
      </c>
      <c r="C52" s="80">
        <v>2</v>
      </c>
      <c r="D52" s="537">
        <v>3</v>
      </c>
      <c r="E52" s="539"/>
      <c r="F52" s="80">
        <v>4</v>
      </c>
      <c r="G52" s="80">
        <v>5</v>
      </c>
      <c r="H52" s="537">
        <v>6</v>
      </c>
      <c r="I52" s="539"/>
      <c r="J52" s="80" t="s">
        <v>313</v>
      </c>
    </row>
    <row r="53" spans="1:10" s="61" customFormat="1" ht="13.5" customHeight="1" outlineLevel="1">
      <c r="A53" s="66"/>
      <c r="B53" s="67">
        <v>1</v>
      </c>
      <c r="C53" s="66" t="s">
        <v>336</v>
      </c>
      <c r="D53" s="75" t="s">
        <v>315</v>
      </c>
      <c r="E53" s="100"/>
      <c r="F53" s="81"/>
      <c r="G53" s="101"/>
      <c r="H53" s="552">
        <v>12</v>
      </c>
      <c r="I53" s="553"/>
      <c r="J53" s="74">
        <f aca="true" t="shared" si="2" ref="J53:J58">F53*G53*H53</f>
        <v>0</v>
      </c>
    </row>
    <row r="54" spans="1:10" s="61" customFormat="1" ht="30" customHeight="1" hidden="1" outlineLevel="1">
      <c r="A54" s="66"/>
      <c r="B54" s="67">
        <v>2</v>
      </c>
      <c r="C54" s="66" t="s">
        <v>337</v>
      </c>
      <c r="D54" s="606" t="s">
        <v>338</v>
      </c>
      <c r="E54" s="607"/>
      <c r="F54" s="81"/>
      <c r="G54" s="101"/>
      <c r="H54" s="552">
        <v>12</v>
      </c>
      <c r="I54" s="553"/>
      <c r="J54" s="74">
        <f t="shared" si="2"/>
        <v>0</v>
      </c>
    </row>
    <row r="55" spans="1:10" s="61" customFormat="1" ht="15.75" hidden="1" outlineLevel="1">
      <c r="A55" s="114"/>
      <c r="B55" s="102">
        <v>3</v>
      </c>
      <c r="C55" s="66" t="s">
        <v>339</v>
      </c>
      <c r="D55" s="75" t="s">
        <v>340</v>
      </c>
      <c r="E55" s="100"/>
      <c r="F55" s="81"/>
      <c r="G55" s="101"/>
      <c r="H55" s="552">
        <v>12</v>
      </c>
      <c r="I55" s="553"/>
      <c r="J55" s="74">
        <f t="shared" si="2"/>
        <v>0</v>
      </c>
    </row>
    <row r="56" spans="1:10" s="61" customFormat="1" ht="15.75" hidden="1" outlineLevel="1">
      <c r="A56" s="114"/>
      <c r="B56" s="102">
        <v>4</v>
      </c>
      <c r="C56" s="66" t="s">
        <v>341</v>
      </c>
      <c r="D56" s="75" t="s">
        <v>340</v>
      </c>
      <c r="E56" s="100"/>
      <c r="F56" s="81"/>
      <c r="G56" s="101"/>
      <c r="H56" s="552">
        <v>12</v>
      </c>
      <c r="I56" s="553"/>
      <c r="J56" s="74">
        <f t="shared" si="2"/>
        <v>0</v>
      </c>
    </row>
    <row r="57" spans="1:10" s="61" customFormat="1" ht="15.75" hidden="1" outlineLevel="1">
      <c r="A57" s="114"/>
      <c r="B57" s="102">
        <v>5</v>
      </c>
      <c r="C57" s="66" t="s">
        <v>314</v>
      </c>
      <c r="D57" s="75" t="s">
        <v>342</v>
      </c>
      <c r="E57" s="100"/>
      <c r="F57" s="81"/>
      <c r="G57" s="101"/>
      <c r="H57" s="552">
        <v>12</v>
      </c>
      <c r="I57" s="553"/>
      <c r="J57" s="74">
        <f t="shared" si="2"/>
        <v>0</v>
      </c>
    </row>
    <row r="58" spans="1:10" s="61" customFormat="1" ht="15.75" hidden="1" outlineLevel="1">
      <c r="A58" s="114"/>
      <c r="B58" s="102">
        <v>6</v>
      </c>
      <c r="C58" s="66" t="s">
        <v>343</v>
      </c>
      <c r="D58" s="574" t="s">
        <v>344</v>
      </c>
      <c r="E58" s="575"/>
      <c r="F58" s="81"/>
      <c r="G58" s="101"/>
      <c r="H58" s="552">
        <v>12</v>
      </c>
      <c r="I58" s="553"/>
      <c r="J58" s="74">
        <f t="shared" si="2"/>
        <v>0</v>
      </c>
    </row>
    <row r="59" spans="1:10" s="61" customFormat="1" ht="15.75" outlineLevel="1">
      <c r="A59" s="517" t="s">
        <v>285</v>
      </c>
      <c r="B59" s="518"/>
      <c r="C59" s="518"/>
      <c r="D59" s="518"/>
      <c r="E59" s="518"/>
      <c r="F59" s="518"/>
      <c r="G59" s="518"/>
      <c r="H59" s="518"/>
      <c r="I59" s="519"/>
      <c r="J59" s="103">
        <f>SUM(J53:J58)</f>
        <v>0</v>
      </c>
    </row>
    <row r="60" spans="1:10" s="61" customFormat="1" ht="21.75" customHeight="1">
      <c r="A60" s="532" t="s">
        <v>438</v>
      </c>
      <c r="B60" s="533"/>
      <c r="C60" s="533"/>
      <c r="D60" s="533"/>
      <c r="E60" s="533"/>
      <c r="F60" s="533"/>
      <c r="G60" s="533"/>
      <c r="H60" s="533"/>
      <c r="I60" s="533"/>
      <c r="J60" s="533"/>
    </row>
    <row r="61" spans="1:10" s="61" customFormat="1" ht="31.5" outlineLevel="1">
      <c r="A61" s="66"/>
      <c r="B61" s="67">
        <v>1</v>
      </c>
      <c r="C61" s="66" t="s">
        <v>346</v>
      </c>
      <c r="D61" s="574" t="s">
        <v>347</v>
      </c>
      <c r="E61" s="575"/>
      <c r="F61" s="68"/>
      <c r="G61" s="104"/>
      <c r="H61" s="557">
        <v>12</v>
      </c>
      <c r="I61" s="558"/>
      <c r="J61" s="74">
        <f>F61*G61*H61</f>
        <v>0</v>
      </c>
    </row>
    <row r="62" spans="1:10" s="61" customFormat="1" ht="15.75" outlineLevel="1">
      <c r="A62" s="517" t="s">
        <v>285</v>
      </c>
      <c r="B62" s="518"/>
      <c r="C62" s="518"/>
      <c r="D62" s="518"/>
      <c r="E62" s="518"/>
      <c r="F62" s="518"/>
      <c r="G62" s="518"/>
      <c r="H62" s="518"/>
      <c r="I62" s="519"/>
      <c r="J62" s="76">
        <f>SUM(J61:J61)</f>
        <v>0</v>
      </c>
    </row>
    <row r="63" spans="1:10" s="61" customFormat="1" ht="22.5" customHeight="1">
      <c r="A63" s="532" t="s">
        <v>439</v>
      </c>
      <c r="B63" s="533"/>
      <c r="C63" s="533"/>
      <c r="D63" s="533"/>
      <c r="E63" s="533"/>
      <c r="F63" s="533"/>
      <c r="G63" s="533"/>
      <c r="H63" s="533"/>
      <c r="I63" s="533"/>
      <c r="J63" s="533"/>
    </row>
    <row r="64" spans="1:10" s="61" customFormat="1" ht="15.75" outlineLevel="1">
      <c r="A64" s="66"/>
      <c r="B64" s="67">
        <v>1</v>
      </c>
      <c r="C64" s="75" t="s">
        <v>349</v>
      </c>
      <c r="D64" s="574" t="s">
        <v>350</v>
      </c>
      <c r="E64" s="575"/>
      <c r="F64" s="69"/>
      <c r="G64" s="101"/>
      <c r="H64" s="552">
        <v>12</v>
      </c>
      <c r="I64" s="553"/>
      <c r="J64" s="74">
        <f>F64*G64*H64</f>
        <v>0</v>
      </c>
    </row>
    <row r="65" spans="1:10" s="61" customFormat="1" ht="2.25" customHeight="1" outlineLevel="1">
      <c r="A65" s="66"/>
      <c r="B65" s="67">
        <v>2</v>
      </c>
      <c r="C65" s="75" t="s">
        <v>351</v>
      </c>
      <c r="D65" s="574" t="s">
        <v>352</v>
      </c>
      <c r="E65" s="575"/>
      <c r="F65" s="69"/>
      <c r="G65" s="101"/>
      <c r="H65" s="552">
        <v>12</v>
      </c>
      <c r="I65" s="553"/>
      <c r="J65" s="74">
        <f>F65*G65*H65</f>
        <v>0</v>
      </c>
    </row>
    <row r="66" spans="1:10" s="61" customFormat="1" ht="15.75" hidden="1" outlineLevel="1">
      <c r="A66" s="66"/>
      <c r="B66" s="67">
        <v>3</v>
      </c>
      <c r="C66" s="75" t="s">
        <v>353</v>
      </c>
      <c r="D66" s="574" t="s">
        <v>354</v>
      </c>
      <c r="E66" s="575"/>
      <c r="F66" s="69"/>
      <c r="G66" s="101"/>
      <c r="H66" s="552">
        <v>12</v>
      </c>
      <c r="I66" s="553"/>
      <c r="J66" s="74">
        <f>F66*G66*H66</f>
        <v>0</v>
      </c>
    </row>
    <row r="67" spans="1:10" s="61" customFormat="1" ht="15.75" hidden="1" outlineLevel="1">
      <c r="A67" s="66"/>
      <c r="B67" s="67">
        <v>4</v>
      </c>
      <c r="C67" s="75" t="s">
        <v>355</v>
      </c>
      <c r="D67" s="574" t="s">
        <v>354</v>
      </c>
      <c r="E67" s="575"/>
      <c r="F67" s="69"/>
      <c r="G67" s="101"/>
      <c r="H67" s="552">
        <v>12</v>
      </c>
      <c r="I67" s="553"/>
      <c r="J67" s="74">
        <f>F67*G67*H67</f>
        <v>0</v>
      </c>
    </row>
    <row r="68" spans="1:10" s="61" customFormat="1" ht="15.75" hidden="1" outlineLevel="1">
      <c r="A68" s="66"/>
      <c r="B68" s="67">
        <v>5</v>
      </c>
      <c r="C68" s="75" t="s">
        <v>356</v>
      </c>
      <c r="D68" s="574" t="s">
        <v>354</v>
      </c>
      <c r="E68" s="575"/>
      <c r="F68" s="69"/>
      <c r="G68" s="101"/>
      <c r="H68" s="552">
        <v>12</v>
      </c>
      <c r="I68" s="553"/>
      <c r="J68" s="74">
        <f>F68*G68*H68</f>
        <v>0</v>
      </c>
    </row>
    <row r="69" spans="1:10" s="61" customFormat="1" ht="15.75" outlineLevel="1">
      <c r="A69" s="517" t="s">
        <v>285</v>
      </c>
      <c r="B69" s="518"/>
      <c r="C69" s="518"/>
      <c r="D69" s="518"/>
      <c r="E69" s="518"/>
      <c r="F69" s="518"/>
      <c r="G69" s="518"/>
      <c r="H69" s="518"/>
      <c r="I69" s="519"/>
      <c r="J69" s="76">
        <f>SUM(J64:J68)</f>
        <v>0</v>
      </c>
    </row>
    <row r="70" spans="1:10" s="61" customFormat="1" ht="27.75" customHeight="1">
      <c r="A70" s="532" t="s">
        <v>500</v>
      </c>
      <c r="B70" s="533"/>
      <c r="C70" s="533"/>
      <c r="D70" s="533"/>
      <c r="E70" s="533"/>
      <c r="F70" s="533"/>
      <c r="G70" s="533"/>
      <c r="H70" s="533"/>
      <c r="I70" s="533"/>
      <c r="J70" s="533"/>
    </row>
    <row r="71" spans="1:10" ht="27">
      <c r="A71" s="77"/>
      <c r="B71" s="97" t="s">
        <v>269</v>
      </c>
      <c r="C71" s="63" t="s">
        <v>307</v>
      </c>
      <c r="D71" s="559" t="s">
        <v>308</v>
      </c>
      <c r="E71" s="559"/>
      <c r="F71" s="63" t="s">
        <v>309</v>
      </c>
      <c r="G71" s="63" t="s">
        <v>310</v>
      </c>
      <c r="H71" s="559" t="s">
        <v>311</v>
      </c>
      <c r="I71" s="559"/>
      <c r="J71" s="63" t="s">
        <v>312</v>
      </c>
    </row>
    <row r="72" spans="1:10" s="99" customFormat="1" ht="12.75">
      <c r="A72" s="98"/>
      <c r="B72" s="80">
        <v>1</v>
      </c>
      <c r="C72" s="80">
        <v>2</v>
      </c>
      <c r="D72" s="537">
        <v>3</v>
      </c>
      <c r="E72" s="539"/>
      <c r="F72" s="80">
        <v>4</v>
      </c>
      <c r="G72" s="80">
        <v>5</v>
      </c>
      <c r="H72" s="537">
        <v>6</v>
      </c>
      <c r="I72" s="539"/>
      <c r="J72" s="80" t="s">
        <v>313</v>
      </c>
    </row>
    <row r="73" spans="1:10" s="95" customFormat="1" ht="31.5" outlineLevel="2">
      <c r="A73" s="90"/>
      <c r="B73" s="91" t="s">
        <v>358</v>
      </c>
      <c r="C73" s="90" t="s">
        <v>359</v>
      </c>
      <c r="D73" s="602" t="s">
        <v>292</v>
      </c>
      <c r="E73" s="603"/>
      <c r="F73" s="106" t="s">
        <v>292</v>
      </c>
      <c r="G73" s="106" t="s">
        <v>292</v>
      </c>
      <c r="H73" s="604" t="s">
        <v>292</v>
      </c>
      <c r="I73" s="605"/>
      <c r="J73" s="94"/>
    </row>
    <row r="74" spans="1:10" s="61" customFormat="1" ht="31.5" outlineLevel="2">
      <c r="A74" s="66"/>
      <c r="B74" s="107" t="s">
        <v>293</v>
      </c>
      <c r="C74" s="66" t="s">
        <v>637</v>
      </c>
      <c r="D74" s="520" t="s">
        <v>321</v>
      </c>
      <c r="E74" s="522"/>
      <c r="F74" s="105">
        <v>1</v>
      </c>
      <c r="G74" s="101">
        <v>1000</v>
      </c>
      <c r="H74" s="557">
        <v>10</v>
      </c>
      <c r="I74" s="558"/>
      <c r="J74" s="74">
        <f aca="true" t="shared" si="3" ref="J74:J79">F74*G74*H74</f>
        <v>10000</v>
      </c>
    </row>
    <row r="75" spans="1:10" s="61" customFormat="1" ht="15.75" outlineLevel="2">
      <c r="A75" s="66"/>
      <c r="B75" s="67" t="s">
        <v>295</v>
      </c>
      <c r="C75" s="66" t="s">
        <v>638</v>
      </c>
      <c r="D75" s="520" t="s">
        <v>321</v>
      </c>
      <c r="E75" s="522"/>
      <c r="F75" s="105">
        <v>1</v>
      </c>
      <c r="G75" s="101">
        <v>1000</v>
      </c>
      <c r="H75" s="557">
        <v>10</v>
      </c>
      <c r="I75" s="558"/>
      <c r="J75" s="74">
        <f t="shared" si="3"/>
        <v>10000</v>
      </c>
    </row>
    <row r="76" spans="1:10" s="61" customFormat="1" ht="3" customHeight="1" outlineLevel="2">
      <c r="A76" s="66"/>
      <c r="B76" s="107" t="s">
        <v>364</v>
      </c>
      <c r="C76" s="66"/>
      <c r="D76" s="520"/>
      <c r="E76" s="522"/>
      <c r="F76" s="105"/>
      <c r="G76" s="101"/>
      <c r="H76" s="557"/>
      <c r="I76" s="558"/>
      <c r="J76" s="74">
        <f>F76*G76*H76</f>
        <v>0</v>
      </c>
    </row>
    <row r="77" spans="1:10" s="61" customFormat="1" ht="15.75" hidden="1" outlineLevel="2">
      <c r="A77" s="66"/>
      <c r="B77" s="67" t="s">
        <v>366</v>
      </c>
      <c r="C77" s="66"/>
      <c r="D77" s="520"/>
      <c r="E77" s="522"/>
      <c r="F77" s="105"/>
      <c r="G77" s="101"/>
      <c r="H77" s="557"/>
      <c r="I77" s="558"/>
      <c r="J77" s="74">
        <f t="shared" si="3"/>
        <v>0</v>
      </c>
    </row>
    <row r="78" spans="1:10" s="61" customFormat="1" ht="15.75" hidden="1" outlineLevel="2">
      <c r="A78" s="66"/>
      <c r="B78" s="67" t="s">
        <v>368</v>
      </c>
      <c r="C78" s="66"/>
      <c r="D78" s="520"/>
      <c r="E78" s="522"/>
      <c r="F78" s="105"/>
      <c r="G78" s="101"/>
      <c r="H78" s="557"/>
      <c r="I78" s="558"/>
      <c r="J78" s="74"/>
    </row>
    <row r="79" spans="1:10" s="61" customFormat="1" ht="15.75" hidden="1" outlineLevel="2">
      <c r="A79" s="66"/>
      <c r="B79" s="67" t="s">
        <v>382</v>
      </c>
      <c r="C79" s="66"/>
      <c r="D79" s="520"/>
      <c r="E79" s="522"/>
      <c r="F79" s="105"/>
      <c r="G79" s="101"/>
      <c r="H79" s="557"/>
      <c r="I79" s="558"/>
      <c r="J79" s="74">
        <f t="shared" si="3"/>
        <v>0</v>
      </c>
    </row>
    <row r="80" spans="1:10" s="95" customFormat="1" ht="31.5" outlineLevel="2">
      <c r="A80" s="90"/>
      <c r="B80" s="91" t="s">
        <v>384</v>
      </c>
      <c r="C80" s="90" t="s">
        <v>385</v>
      </c>
      <c r="D80" s="602" t="s">
        <v>292</v>
      </c>
      <c r="E80" s="603"/>
      <c r="F80" s="106" t="s">
        <v>292</v>
      </c>
      <c r="G80" s="106" t="s">
        <v>292</v>
      </c>
      <c r="H80" s="604" t="s">
        <v>292</v>
      </c>
      <c r="I80" s="605"/>
      <c r="J80" s="94"/>
    </row>
    <row r="81" spans="1:10" s="61" customFormat="1" ht="15.75" outlineLevel="2">
      <c r="A81" s="66"/>
      <c r="B81" s="67" t="s">
        <v>298</v>
      </c>
      <c r="C81" s="66"/>
      <c r="D81" s="520"/>
      <c r="E81" s="522"/>
      <c r="F81" s="105"/>
      <c r="G81" s="101"/>
      <c r="H81" s="557"/>
      <c r="I81" s="558"/>
      <c r="J81" s="74">
        <f aca="true" t="shared" si="4" ref="J81:J86">G81*H81*I81</f>
        <v>0</v>
      </c>
    </row>
    <row r="82" spans="1:10" s="61" customFormat="1" ht="15.75" hidden="1" outlineLevel="2">
      <c r="A82" s="66"/>
      <c r="B82" s="67" t="s">
        <v>300</v>
      </c>
      <c r="C82" s="66"/>
      <c r="D82" s="520"/>
      <c r="E82" s="522"/>
      <c r="F82" s="105"/>
      <c r="G82" s="101"/>
      <c r="H82" s="557"/>
      <c r="I82" s="558"/>
      <c r="J82" s="74">
        <f t="shared" si="4"/>
        <v>0</v>
      </c>
    </row>
    <row r="83" spans="1:10" s="61" customFormat="1" ht="15.75" hidden="1" outlineLevel="2">
      <c r="A83" s="66"/>
      <c r="B83" s="67" t="s">
        <v>302</v>
      </c>
      <c r="C83" s="66"/>
      <c r="D83" s="520"/>
      <c r="E83" s="522"/>
      <c r="F83" s="105"/>
      <c r="G83" s="101"/>
      <c r="H83" s="557"/>
      <c r="I83" s="558"/>
      <c r="J83" s="74">
        <f t="shared" si="4"/>
        <v>0</v>
      </c>
    </row>
    <row r="84" spans="1:10" s="61" customFormat="1" ht="15.75" hidden="1" outlineLevel="2">
      <c r="A84" s="66"/>
      <c r="B84" s="67" t="s">
        <v>304</v>
      </c>
      <c r="C84" s="66"/>
      <c r="D84" s="520"/>
      <c r="E84" s="522"/>
      <c r="F84" s="105"/>
      <c r="G84" s="101"/>
      <c r="H84" s="557"/>
      <c r="I84" s="558"/>
      <c r="J84" s="74">
        <f t="shared" si="4"/>
        <v>0</v>
      </c>
    </row>
    <row r="85" spans="1:10" s="61" customFormat="1" ht="15.75" hidden="1" outlineLevel="2">
      <c r="A85" s="66"/>
      <c r="B85" s="67" t="s">
        <v>392</v>
      </c>
      <c r="C85" s="66"/>
      <c r="D85" s="520"/>
      <c r="E85" s="522"/>
      <c r="F85" s="105"/>
      <c r="G85" s="101"/>
      <c r="H85" s="557"/>
      <c r="I85" s="558"/>
      <c r="J85" s="74">
        <f t="shared" si="4"/>
        <v>0</v>
      </c>
    </row>
    <row r="86" spans="1:10" s="61" customFormat="1" ht="15.75" hidden="1" outlineLevel="2">
      <c r="A86" s="66"/>
      <c r="B86" s="67" t="s">
        <v>394</v>
      </c>
      <c r="C86" s="66"/>
      <c r="D86" s="520"/>
      <c r="E86" s="522"/>
      <c r="F86" s="105"/>
      <c r="G86" s="101"/>
      <c r="H86" s="557"/>
      <c r="I86" s="558"/>
      <c r="J86" s="74">
        <f t="shared" si="4"/>
        <v>0</v>
      </c>
    </row>
    <row r="87" spans="1:10" s="61" customFormat="1" ht="15.75" outlineLevel="2">
      <c r="A87" s="517" t="s">
        <v>285</v>
      </c>
      <c r="B87" s="518"/>
      <c r="C87" s="518"/>
      <c r="D87" s="518"/>
      <c r="E87" s="518"/>
      <c r="F87" s="518"/>
      <c r="G87" s="518"/>
      <c r="H87" s="518"/>
      <c r="I87" s="519"/>
      <c r="J87" s="103">
        <f>SUM(J74:J86)</f>
        <v>20000</v>
      </c>
    </row>
    <row r="88" spans="1:10" s="61" customFormat="1" ht="24" customHeight="1">
      <c r="A88" s="532" t="s">
        <v>501</v>
      </c>
      <c r="B88" s="533"/>
      <c r="C88" s="533"/>
      <c r="D88" s="533"/>
      <c r="E88" s="533"/>
      <c r="F88" s="533"/>
      <c r="G88" s="533"/>
      <c r="H88" s="533"/>
      <c r="I88" s="533"/>
      <c r="J88" s="533"/>
    </row>
    <row r="89" spans="1:10" ht="27">
      <c r="A89" s="77"/>
      <c r="B89" s="97" t="s">
        <v>269</v>
      </c>
      <c r="C89" s="63" t="s">
        <v>307</v>
      </c>
      <c r="D89" s="559" t="s">
        <v>308</v>
      </c>
      <c r="E89" s="559"/>
      <c r="F89" s="63" t="s">
        <v>309</v>
      </c>
      <c r="G89" s="63" t="s">
        <v>310</v>
      </c>
      <c r="H89" s="559" t="s">
        <v>311</v>
      </c>
      <c r="I89" s="559"/>
      <c r="J89" s="63" t="s">
        <v>312</v>
      </c>
    </row>
    <row r="90" spans="1:10" s="99" customFormat="1" ht="12.75">
      <c r="A90" s="98"/>
      <c r="B90" s="80">
        <v>1</v>
      </c>
      <c r="C90" s="80">
        <v>2</v>
      </c>
      <c r="D90" s="537">
        <v>3</v>
      </c>
      <c r="E90" s="539"/>
      <c r="F90" s="80">
        <v>4</v>
      </c>
      <c r="G90" s="80">
        <v>5</v>
      </c>
      <c r="H90" s="537">
        <v>6</v>
      </c>
      <c r="I90" s="539"/>
      <c r="J90" s="80" t="s">
        <v>313</v>
      </c>
    </row>
    <row r="91" spans="1:10" s="61" customFormat="1" ht="15.75" outlineLevel="2">
      <c r="A91" s="66"/>
      <c r="B91" s="67">
        <v>1</v>
      </c>
      <c r="C91" s="66" t="s">
        <v>639</v>
      </c>
      <c r="D91" s="520" t="s">
        <v>640</v>
      </c>
      <c r="E91" s="522"/>
      <c r="F91" s="70">
        <v>1</v>
      </c>
      <c r="G91" s="101">
        <v>1200</v>
      </c>
      <c r="H91" s="557">
        <v>1</v>
      </c>
      <c r="I91" s="558"/>
      <c r="J91" s="74">
        <f aca="true" t="shared" si="5" ref="J91:J96">F91*G91*H91</f>
        <v>1200</v>
      </c>
    </row>
    <row r="92" spans="1:10" s="61" customFormat="1" ht="15.75" outlineLevel="2">
      <c r="A92" s="66"/>
      <c r="B92" s="67">
        <v>2</v>
      </c>
      <c r="C92" s="66" t="s">
        <v>641</v>
      </c>
      <c r="D92" s="520" t="s">
        <v>321</v>
      </c>
      <c r="E92" s="522"/>
      <c r="F92" s="70">
        <v>2</v>
      </c>
      <c r="G92" s="101">
        <v>1566</v>
      </c>
      <c r="H92" s="557">
        <v>6</v>
      </c>
      <c r="I92" s="558"/>
      <c r="J92" s="74">
        <f>F92*G92*H92+8</f>
        <v>18800</v>
      </c>
    </row>
    <row r="93" spans="1:10" s="61" customFormat="1" ht="15.75" outlineLevel="2">
      <c r="A93" s="66"/>
      <c r="B93" s="67">
        <v>3</v>
      </c>
      <c r="C93" s="66"/>
      <c r="D93" s="520"/>
      <c r="E93" s="522"/>
      <c r="F93" s="70"/>
      <c r="G93" s="101"/>
      <c r="H93" s="557"/>
      <c r="I93" s="558"/>
      <c r="J93" s="74">
        <f t="shared" si="5"/>
        <v>0</v>
      </c>
    </row>
    <row r="94" spans="1:10" s="61" customFormat="1" ht="9" customHeight="1" outlineLevel="2">
      <c r="A94" s="66"/>
      <c r="B94" s="67">
        <v>4</v>
      </c>
      <c r="C94" s="66"/>
      <c r="D94" s="520"/>
      <c r="E94" s="522"/>
      <c r="F94" s="70"/>
      <c r="G94" s="101"/>
      <c r="H94" s="557"/>
      <c r="I94" s="558"/>
      <c r="J94" s="74">
        <f t="shared" si="5"/>
        <v>0</v>
      </c>
    </row>
    <row r="95" spans="1:10" s="61" customFormat="1" ht="15.75" hidden="1" outlineLevel="2">
      <c r="A95" s="66"/>
      <c r="B95" s="67">
        <v>5</v>
      </c>
      <c r="C95" s="66"/>
      <c r="D95" s="520"/>
      <c r="E95" s="522"/>
      <c r="F95" s="70"/>
      <c r="G95" s="101"/>
      <c r="H95" s="557"/>
      <c r="I95" s="558"/>
      <c r="J95" s="74">
        <f t="shared" si="5"/>
        <v>0</v>
      </c>
    </row>
    <row r="96" spans="1:10" s="61" customFormat="1" ht="16.5" customHeight="1" hidden="1" outlineLevel="2">
      <c r="A96" s="66"/>
      <c r="B96" s="67">
        <v>6</v>
      </c>
      <c r="C96" s="66"/>
      <c r="D96" s="520"/>
      <c r="E96" s="522"/>
      <c r="F96" s="70"/>
      <c r="G96" s="101"/>
      <c r="H96" s="557"/>
      <c r="I96" s="558"/>
      <c r="J96" s="74">
        <f t="shared" si="5"/>
        <v>0</v>
      </c>
    </row>
    <row r="97" spans="1:10" s="61" customFormat="1" ht="15.75" outlineLevel="1" collapsed="1">
      <c r="A97" s="517" t="s">
        <v>285</v>
      </c>
      <c r="B97" s="518"/>
      <c r="C97" s="518"/>
      <c r="D97" s="518"/>
      <c r="E97" s="518"/>
      <c r="F97" s="518"/>
      <c r="G97" s="518"/>
      <c r="H97" s="518"/>
      <c r="I97" s="519"/>
      <c r="J97" s="103">
        <f>SUM(J91:J96)</f>
        <v>20000</v>
      </c>
    </row>
    <row r="98" spans="1:10" s="61" customFormat="1" ht="32.25" customHeight="1">
      <c r="A98" s="532" t="s">
        <v>669</v>
      </c>
      <c r="B98" s="533"/>
      <c r="C98" s="533"/>
      <c r="D98" s="533"/>
      <c r="E98" s="533"/>
      <c r="F98" s="533"/>
      <c r="G98" s="533"/>
      <c r="H98" s="533"/>
      <c r="I98" s="533"/>
      <c r="J98" s="533"/>
    </row>
    <row r="99" spans="1:10" s="61" customFormat="1" ht="78.75">
      <c r="A99" s="108"/>
      <c r="B99" s="109" t="s">
        <v>269</v>
      </c>
      <c r="C99" s="595" t="s">
        <v>307</v>
      </c>
      <c r="D99" s="596"/>
      <c r="E99" s="596"/>
      <c r="F99" s="597"/>
      <c r="G99" s="110" t="s">
        <v>408</v>
      </c>
      <c r="H99" s="595" t="s">
        <v>288</v>
      </c>
      <c r="I99" s="597"/>
      <c r="J99" s="110" t="s">
        <v>409</v>
      </c>
    </row>
    <row r="100" spans="1:10" s="61" customFormat="1" ht="15.75">
      <c r="A100" s="111"/>
      <c r="B100" s="112">
        <v>1</v>
      </c>
      <c r="C100" s="599">
        <v>2</v>
      </c>
      <c r="D100" s="600"/>
      <c r="E100" s="600"/>
      <c r="F100" s="601"/>
      <c r="G100" s="65">
        <v>3</v>
      </c>
      <c r="H100" s="599">
        <v>4</v>
      </c>
      <c r="I100" s="601"/>
      <c r="J100" s="65" t="s">
        <v>290</v>
      </c>
    </row>
    <row r="101" spans="1:10" s="95" customFormat="1" ht="15.75" outlineLevel="1">
      <c r="A101" s="90"/>
      <c r="B101" s="91">
        <v>1</v>
      </c>
      <c r="C101" s="591"/>
      <c r="D101" s="592"/>
      <c r="E101" s="592"/>
      <c r="F101" s="593"/>
      <c r="G101" s="113" t="s">
        <v>292</v>
      </c>
      <c r="H101" s="530" t="s">
        <v>292</v>
      </c>
      <c r="I101" s="531"/>
      <c r="J101" s="94">
        <f>J102+J103</f>
        <v>2000</v>
      </c>
    </row>
    <row r="102" spans="1:10" s="61" customFormat="1" ht="0.75" customHeight="1" outlineLevel="1">
      <c r="A102" s="66"/>
      <c r="B102" s="67" t="s">
        <v>293</v>
      </c>
      <c r="C102" s="586"/>
      <c r="D102" s="587"/>
      <c r="E102" s="587"/>
      <c r="F102" s="588"/>
      <c r="G102" s="115"/>
      <c r="H102" s="523"/>
      <c r="I102" s="524"/>
      <c r="J102" s="74">
        <f>D102*H102/100</f>
        <v>0</v>
      </c>
    </row>
    <row r="103" spans="1:10" s="61" customFormat="1" ht="15.75" outlineLevel="1">
      <c r="A103" s="66"/>
      <c r="B103" s="67" t="s">
        <v>295</v>
      </c>
      <c r="C103" s="586" t="s">
        <v>670</v>
      </c>
      <c r="D103" s="587"/>
      <c r="E103" s="587"/>
      <c r="F103" s="588"/>
      <c r="G103" s="115"/>
      <c r="H103" s="523"/>
      <c r="I103" s="524"/>
      <c r="J103" s="74">
        <v>2000</v>
      </c>
    </row>
    <row r="104" spans="1:10" s="61" customFormat="1" ht="15.75" outlineLevel="1">
      <c r="A104" s="517" t="s">
        <v>285</v>
      </c>
      <c r="B104" s="518"/>
      <c r="C104" s="518"/>
      <c r="D104" s="518"/>
      <c r="E104" s="518"/>
      <c r="F104" s="518"/>
      <c r="G104" s="518"/>
      <c r="H104" s="518"/>
      <c r="I104" s="519"/>
      <c r="J104" s="76">
        <f>J101</f>
        <v>2000</v>
      </c>
    </row>
    <row r="105" spans="1:10" s="61" customFormat="1" ht="22.5" customHeight="1">
      <c r="A105" s="532" t="s">
        <v>502</v>
      </c>
      <c r="B105" s="533"/>
      <c r="C105" s="533"/>
      <c r="D105" s="533"/>
      <c r="E105" s="533"/>
      <c r="F105" s="533"/>
      <c r="G105" s="533"/>
      <c r="H105" s="533"/>
      <c r="I105" s="533"/>
      <c r="J105" s="556"/>
    </row>
    <row r="106" spans="1:10" ht="25.5">
      <c r="A106" s="77"/>
      <c r="B106" s="78" t="s">
        <v>269</v>
      </c>
      <c r="C106" s="63" t="s">
        <v>307</v>
      </c>
      <c r="D106" s="534" t="s">
        <v>308</v>
      </c>
      <c r="E106" s="536"/>
      <c r="F106" s="534" t="s">
        <v>309</v>
      </c>
      <c r="G106" s="536"/>
      <c r="H106" s="534" t="s">
        <v>319</v>
      </c>
      <c r="I106" s="536"/>
      <c r="J106" s="63" t="s">
        <v>312</v>
      </c>
    </row>
    <row r="107" spans="1:10" ht="13.5">
      <c r="A107" s="77"/>
      <c r="B107" s="80">
        <v>1</v>
      </c>
      <c r="C107" s="80">
        <v>2</v>
      </c>
      <c r="D107" s="537">
        <v>3</v>
      </c>
      <c r="E107" s="539"/>
      <c r="F107" s="537">
        <v>4</v>
      </c>
      <c r="G107" s="539"/>
      <c r="H107" s="537">
        <v>5</v>
      </c>
      <c r="I107" s="539"/>
      <c r="J107" s="80" t="s">
        <v>318</v>
      </c>
    </row>
    <row r="108" spans="1:10" s="61" customFormat="1" ht="15.75" outlineLevel="1">
      <c r="A108" s="66"/>
      <c r="B108" s="67">
        <v>1</v>
      </c>
      <c r="C108" s="75" t="s">
        <v>642</v>
      </c>
      <c r="D108" s="552" t="s">
        <v>321</v>
      </c>
      <c r="E108" s="553"/>
      <c r="F108" s="554">
        <v>5</v>
      </c>
      <c r="G108" s="555"/>
      <c r="H108" s="550">
        <v>3000</v>
      </c>
      <c r="I108" s="551"/>
      <c r="J108" s="82">
        <f>F108*H108</f>
        <v>15000</v>
      </c>
    </row>
    <row r="109" spans="1:10" s="61" customFormat="1" ht="15.75" outlineLevel="1">
      <c r="A109" s="66"/>
      <c r="B109" s="67"/>
      <c r="C109" s="75"/>
      <c r="D109" s="552"/>
      <c r="E109" s="553"/>
      <c r="F109" s="554"/>
      <c r="G109" s="555"/>
      <c r="H109" s="550"/>
      <c r="I109" s="551"/>
      <c r="J109" s="82">
        <v>0</v>
      </c>
    </row>
    <row r="110" spans="1:10" s="61" customFormat="1" ht="15.75" hidden="1" outlineLevel="1">
      <c r="A110" s="66"/>
      <c r="B110" s="67"/>
      <c r="C110" s="75"/>
      <c r="D110" s="552"/>
      <c r="E110" s="553"/>
      <c r="F110" s="554"/>
      <c r="G110" s="555"/>
      <c r="H110" s="550"/>
      <c r="I110" s="551"/>
      <c r="J110" s="82">
        <f>F110*H110</f>
        <v>0</v>
      </c>
    </row>
    <row r="111" spans="1:10" s="61" customFormat="1" ht="15.75" hidden="1" outlineLevel="1">
      <c r="A111" s="66"/>
      <c r="B111" s="67"/>
      <c r="C111" s="75"/>
      <c r="D111" s="552"/>
      <c r="E111" s="553"/>
      <c r="F111" s="554"/>
      <c r="G111" s="555"/>
      <c r="H111" s="550"/>
      <c r="I111" s="551"/>
      <c r="J111" s="82">
        <f>F111*H111</f>
        <v>0</v>
      </c>
    </row>
    <row r="112" spans="1:10" s="61" customFormat="1" ht="15.75" hidden="1" outlineLevel="1">
      <c r="A112" s="66"/>
      <c r="B112" s="67"/>
      <c r="C112" s="75"/>
      <c r="D112" s="552"/>
      <c r="E112" s="553"/>
      <c r="F112" s="554"/>
      <c r="G112" s="555"/>
      <c r="H112" s="550"/>
      <c r="I112" s="551"/>
      <c r="J112" s="82">
        <f>F112*H112</f>
        <v>0</v>
      </c>
    </row>
    <row r="113" spans="1:10" s="61" customFormat="1" ht="15.75" hidden="1" outlineLevel="1">
      <c r="A113" s="66"/>
      <c r="B113" s="67"/>
      <c r="C113" s="75"/>
      <c r="D113" s="552"/>
      <c r="E113" s="553"/>
      <c r="F113" s="554"/>
      <c r="G113" s="555"/>
      <c r="H113" s="550"/>
      <c r="I113" s="551"/>
      <c r="J113" s="82">
        <f>F113*H113</f>
        <v>0</v>
      </c>
    </row>
    <row r="114" spans="1:10" s="61" customFormat="1" ht="15.75" outlineLevel="1">
      <c r="A114" s="83" t="s">
        <v>285</v>
      </c>
      <c r="B114" s="84"/>
      <c r="C114" s="518" t="s">
        <v>285</v>
      </c>
      <c r="D114" s="518"/>
      <c r="E114" s="518"/>
      <c r="F114" s="518"/>
      <c r="G114" s="518"/>
      <c r="H114" s="518"/>
      <c r="I114" s="519"/>
      <c r="J114" s="76">
        <f>J108</f>
        <v>15000</v>
      </c>
    </row>
    <row r="115" spans="1:10" s="61" customFormat="1" ht="27" customHeight="1">
      <c r="A115" s="532" t="s">
        <v>503</v>
      </c>
      <c r="B115" s="533"/>
      <c r="C115" s="533"/>
      <c r="D115" s="533"/>
      <c r="E115" s="533"/>
      <c r="F115" s="533"/>
      <c r="G115" s="533"/>
      <c r="H115" s="533"/>
      <c r="I115" s="533"/>
      <c r="J115" s="556"/>
    </row>
    <row r="116" spans="1:10" s="121" customFormat="1" ht="30" customHeight="1">
      <c r="A116" s="118"/>
      <c r="B116" s="119" t="s">
        <v>269</v>
      </c>
      <c r="C116" s="120" t="s">
        <v>307</v>
      </c>
      <c r="D116" s="578" t="s">
        <v>427</v>
      </c>
      <c r="E116" s="579"/>
      <c r="F116" s="578" t="s">
        <v>428</v>
      </c>
      <c r="G116" s="579"/>
      <c r="H116" s="578" t="s">
        <v>319</v>
      </c>
      <c r="I116" s="579"/>
      <c r="J116" s="120" t="s">
        <v>312</v>
      </c>
    </row>
    <row r="117" spans="1:10" s="121" customFormat="1" ht="30">
      <c r="A117" s="118"/>
      <c r="B117" s="122">
        <v>1</v>
      </c>
      <c r="C117" s="122">
        <v>2</v>
      </c>
      <c r="D117" s="576">
        <v>3</v>
      </c>
      <c r="E117" s="577"/>
      <c r="F117" s="576">
        <v>4</v>
      </c>
      <c r="G117" s="577"/>
      <c r="H117" s="576">
        <v>5</v>
      </c>
      <c r="I117" s="577"/>
      <c r="J117" s="122" t="s">
        <v>429</v>
      </c>
    </row>
    <row r="118" spans="1:10" s="61" customFormat="1" ht="15.75" outlineLevel="1">
      <c r="A118" s="66"/>
      <c r="B118" s="67">
        <v>1</v>
      </c>
      <c r="C118" s="75" t="s">
        <v>430</v>
      </c>
      <c r="D118" s="557"/>
      <c r="E118" s="558"/>
      <c r="F118" s="554"/>
      <c r="G118" s="555"/>
      <c r="H118" s="550"/>
      <c r="I118" s="551"/>
      <c r="J118" s="82">
        <f>J120+J123</f>
        <v>0</v>
      </c>
    </row>
    <row r="119" spans="1:10" s="61" customFormat="1" ht="27.75" customHeight="1" outlineLevel="1">
      <c r="A119" s="66"/>
      <c r="B119" s="67"/>
      <c r="C119" s="66" t="s">
        <v>431</v>
      </c>
      <c r="D119" s="557"/>
      <c r="E119" s="558"/>
      <c r="F119" s="554"/>
      <c r="G119" s="555"/>
      <c r="H119" s="550"/>
      <c r="I119" s="551"/>
      <c r="J119" s="82"/>
    </row>
    <row r="120" spans="1:10" s="61" customFormat="1" ht="15.75" hidden="1" outlineLevel="1">
      <c r="A120" s="66"/>
      <c r="B120" s="67"/>
      <c r="C120" s="75"/>
      <c r="D120" s="557"/>
      <c r="E120" s="558"/>
      <c r="F120" s="554"/>
      <c r="G120" s="555"/>
      <c r="H120" s="550"/>
      <c r="I120" s="551"/>
      <c r="J120" s="82">
        <f>F120*D120/100*H120*9/1000</f>
        <v>0</v>
      </c>
    </row>
    <row r="121" spans="1:10" s="61" customFormat="1" ht="15.75" hidden="1" outlineLevel="1">
      <c r="A121" s="66"/>
      <c r="B121" s="67"/>
      <c r="C121" s="75"/>
      <c r="D121" s="557"/>
      <c r="E121" s="558"/>
      <c r="F121" s="554"/>
      <c r="G121" s="555"/>
      <c r="H121" s="550"/>
      <c r="I121" s="551"/>
      <c r="J121" s="82">
        <f>F121*D121/100*H121*9/1000</f>
        <v>0</v>
      </c>
    </row>
    <row r="122" spans="1:10" s="61" customFormat="1" ht="31.5" hidden="1" outlineLevel="1">
      <c r="A122" s="66"/>
      <c r="B122" s="67">
        <v>2</v>
      </c>
      <c r="C122" s="66" t="s">
        <v>432</v>
      </c>
      <c r="D122" s="557"/>
      <c r="E122" s="558"/>
      <c r="F122" s="554"/>
      <c r="G122" s="555"/>
      <c r="H122" s="550"/>
      <c r="I122" s="551"/>
      <c r="J122" s="82">
        <f>SUM(J124:J125)</f>
        <v>0</v>
      </c>
    </row>
    <row r="123" spans="1:10" s="61" customFormat="1" ht="31.5" hidden="1" outlineLevel="1">
      <c r="A123" s="66"/>
      <c r="B123" s="67"/>
      <c r="C123" s="66" t="s">
        <v>431</v>
      </c>
      <c r="D123" s="557"/>
      <c r="E123" s="558"/>
      <c r="F123" s="554"/>
      <c r="G123" s="555"/>
      <c r="H123" s="550"/>
      <c r="I123" s="551"/>
      <c r="J123" s="82"/>
    </row>
    <row r="124" spans="1:10" s="61" customFormat="1" ht="15.75" hidden="1" outlineLevel="1">
      <c r="A124" s="66"/>
      <c r="B124" s="67"/>
      <c r="C124" s="75"/>
      <c r="D124" s="557"/>
      <c r="E124" s="558"/>
      <c r="F124" s="554"/>
      <c r="G124" s="555"/>
      <c r="H124" s="550"/>
      <c r="I124" s="551"/>
      <c r="J124" s="82"/>
    </row>
    <row r="125" spans="1:10" s="61" customFormat="1" ht="15.75" hidden="1" outlineLevel="1">
      <c r="A125" s="66"/>
      <c r="B125" s="67"/>
      <c r="C125" s="75"/>
      <c r="D125" s="557"/>
      <c r="E125" s="558"/>
      <c r="F125" s="554"/>
      <c r="G125" s="555"/>
      <c r="H125" s="550"/>
      <c r="I125" s="551"/>
      <c r="J125" s="82"/>
    </row>
    <row r="126" spans="1:10" s="61" customFormat="1" ht="15.75" outlineLevel="1">
      <c r="A126" s="83" t="s">
        <v>285</v>
      </c>
      <c r="B126" s="84"/>
      <c r="C126" s="518" t="s">
        <v>285</v>
      </c>
      <c r="D126" s="518"/>
      <c r="E126" s="518"/>
      <c r="F126" s="518"/>
      <c r="G126" s="518"/>
      <c r="H126" s="518"/>
      <c r="I126" s="519"/>
      <c r="J126" s="76">
        <f>J118+J122</f>
        <v>0</v>
      </c>
    </row>
    <row r="127" spans="1:10" s="61" customFormat="1" ht="28.5" customHeight="1">
      <c r="A127" s="532" t="s">
        <v>504</v>
      </c>
      <c r="B127" s="533"/>
      <c r="C127" s="533"/>
      <c r="D127" s="533"/>
      <c r="E127" s="533"/>
      <c r="F127" s="533"/>
      <c r="G127" s="533"/>
      <c r="H127" s="533"/>
      <c r="I127" s="533"/>
      <c r="J127" s="556"/>
    </row>
    <row r="128" spans="1:10" ht="25.5">
      <c r="A128" s="77"/>
      <c r="B128" s="78" t="s">
        <v>269</v>
      </c>
      <c r="C128" s="63" t="s">
        <v>307</v>
      </c>
      <c r="D128" s="534" t="s">
        <v>308</v>
      </c>
      <c r="E128" s="536"/>
      <c r="F128" s="534" t="s">
        <v>309</v>
      </c>
      <c r="G128" s="536"/>
      <c r="H128" s="534" t="s">
        <v>319</v>
      </c>
      <c r="I128" s="536"/>
      <c r="J128" s="63" t="s">
        <v>312</v>
      </c>
    </row>
    <row r="129" spans="1:10" ht="13.5">
      <c r="A129" s="77"/>
      <c r="B129" s="80">
        <v>1</v>
      </c>
      <c r="C129" s="80">
        <v>2</v>
      </c>
      <c r="D129" s="537">
        <v>3</v>
      </c>
      <c r="E129" s="539"/>
      <c r="F129" s="537">
        <v>4</v>
      </c>
      <c r="G129" s="539"/>
      <c r="H129" s="537">
        <v>5</v>
      </c>
      <c r="I129" s="539"/>
      <c r="J129" s="80" t="s">
        <v>318</v>
      </c>
    </row>
    <row r="130" spans="1:10" s="61" customFormat="1" ht="15.75" outlineLevel="1">
      <c r="A130" s="66"/>
      <c r="B130" s="67"/>
      <c r="C130" s="75" t="s">
        <v>644</v>
      </c>
      <c r="D130" s="552" t="s">
        <v>321</v>
      </c>
      <c r="E130" s="553"/>
      <c r="F130" s="554">
        <v>5</v>
      </c>
      <c r="G130" s="555"/>
      <c r="H130" s="550">
        <v>2251.2</v>
      </c>
      <c r="I130" s="551"/>
      <c r="J130" s="82">
        <f>F130*H130</f>
        <v>11256</v>
      </c>
    </row>
    <row r="131" spans="1:10" s="61" customFormat="1" ht="15.75" outlineLevel="1">
      <c r="A131" s="66"/>
      <c r="B131" s="67"/>
      <c r="C131" s="66"/>
      <c r="D131" s="552"/>
      <c r="E131" s="553"/>
      <c r="F131" s="554"/>
      <c r="G131" s="555"/>
      <c r="H131" s="550"/>
      <c r="I131" s="551"/>
      <c r="J131" s="82">
        <f aca="true" t="shared" si="6" ref="J131:J137">F131*H131</f>
        <v>0</v>
      </c>
    </row>
    <row r="132" spans="1:10" s="61" customFormat="1" ht="15.75" hidden="1" outlineLevel="1">
      <c r="A132" s="66"/>
      <c r="B132" s="67"/>
      <c r="C132" s="66"/>
      <c r="D132" s="552"/>
      <c r="E132" s="553"/>
      <c r="F132" s="554"/>
      <c r="G132" s="555"/>
      <c r="H132" s="550"/>
      <c r="I132" s="551"/>
      <c r="J132" s="82">
        <f t="shared" si="6"/>
        <v>0</v>
      </c>
    </row>
    <row r="133" spans="1:10" s="61" customFormat="1" ht="15.75" hidden="1" outlineLevel="1">
      <c r="A133" s="66"/>
      <c r="B133" s="67"/>
      <c r="C133" s="66"/>
      <c r="D133" s="552"/>
      <c r="E133" s="553"/>
      <c r="F133" s="554"/>
      <c r="G133" s="555"/>
      <c r="H133" s="550"/>
      <c r="I133" s="551"/>
      <c r="J133" s="82">
        <f t="shared" si="6"/>
        <v>0</v>
      </c>
    </row>
    <row r="134" spans="1:10" s="61" customFormat="1" ht="15.75" hidden="1" outlineLevel="1">
      <c r="A134" s="66"/>
      <c r="B134" s="67"/>
      <c r="C134" s="66"/>
      <c r="D134" s="552"/>
      <c r="E134" s="553"/>
      <c r="F134" s="554"/>
      <c r="G134" s="555"/>
      <c r="H134" s="550"/>
      <c r="I134" s="551"/>
      <c r="J134" s="82">
        <f t="shared" si="6"/>
        <v>0</v>
      </c>
    </row>
    <row r="135" spans="1:10" s="61" customFormat="1" ht="15.75" hidden="1" outlineLevel="1">
      <c r="A135" s="66"/>
      <c r="B135" s="67"/>
      <c r="C135" s="66"/>
      <c r="D135" s="552"/>
      <c r="E135" s="553"/>
      <c r="F135" s="554"/>
      <c r="G135" s="555"/>
      <c r="H135" s="550"/>
      <c r="I135" s="551"/>
      <c r="J135" s="82">
        <f t="shared" si="6"/>
        <v>0</v>
      </c>
    </row>
    <row r="136" spans="1:10" s="61" customFormat="1" ht="15.75" hidden="1" outlineLevel="1">
      <c r="A136" s="66"/>
      <c r="B136" s="67"/>
      <c r="C136" s="66"/>
      <c r="D136" s="552"/>
      <c r="E136" s="553"/>
      <c r="F136" s="554"/>
      <c r="G136" s="555"/>
      <c r="H136" s="550"/>
      <c r="I136" s="551"/>
      <c r="J136" s="82">
        <f t="shared" si="6"/>
        <v>0</v>
      </c>
    </row>
    <row r="137" spans="1:10" s="61" customFormat="1" ht="15.75" hidden="1" outlineLevel="1">
      <c r="A137" s="66"/>
      <c r="B137" s="67"/>
      <c r="C137" s="66"/>
      <c r="D137" s="552"/>
      <c r="E137" s="553"/>
      <c r="F137" s="554"/>
      <c r="G137" s="555"/>
      <c r="H137" s="550"/>
      <c r="I137" s="551"/>
      <c r="J137" s="82">
        <f t="shared" si="6"/>
        <v>0</v>
      </c>
    </row>
    <row r="138" spans="1:10" s="61" customFormat="1" ht="15.75" hidden="1" outlineLevel="1">
      <c r="A138" s="66"/>
      <c r="B138" s="67"/>
      <c r="C138" s="66"/>
      <c r="D138" s="552"/>
      <c r="E138" s="553"/>
      <c r="F138" s="554"/>
      <c r="G138" s="555"/>
      <c r="H138" s="550"/>
      <c r="I138" s="551"/>
      <c r="J138" s="82"/>
    </row>
    <row r="139" spans="1:10" s="61" customFormat="1" ht="15.75" outlineLevel="1">
      <c r="A139" s="83" t="s">
        <v>285</v>
      </c>
      <c r="B139" s="84"/>
      <c r="C139" s="518" t="s">
        <v>285</v>
      </c>
      <c r="D139" s="518"/>
      <c r="E139" s="518"/>
      <c r="F139" s="518"/>
      <c r="G139" s="518"/>
      <c r="H139" s="518"/>
      <c r="I139" s="519"/>
      <c r="J139" s="76">
        <f>SUM(J130:J138)</f>
        <v>11256</v>
      </c>
    </row>
    <row r="140" spans="1:10" s="61" customFormat="1" ht="28.5" customHeight="1">
      <c r="A140" s="532" t="s">
        <v>505</v>
      </c>
      <c r="B140" s="533"/>
      <c r="C140" s="533"/>
      <c r="D140" s="533"/>
      <c r="E140" s="533"/>
      <c r="F140" s="533"/>
      <c r="G140" s="533"/>
      <c r="H140" s="533"/>
      <c r="I140" s="533"/>
      <c r="J140" s="556"/>
    </row>
    <row r="141" spans="1:10" ht="25.5">
      <c r="A141" s="77"/>
      <c r="B141" s="78" t="s">
        <v>269</v>
      </c>
      <c r="C141" s="63" t="s">
        <v>307</v>
      </c>
      <c r="D141" s="534" t="s">
        <v>308</v>
      </c>
      <c r="E141" s="536"/>
      <c r="F141" s="534" t="s">
        <v>309</v>
      </c>
      <c r="G141" s="536"/>
      <c r="H141" s="534" t="s">
        <v>319</v>
      </c>
      <c r="I141" s="536"/>
      <c r="J141" s="63" t="s">
        <v>312</v>
      </c>
    </row>
    <row r="142" spans="1:10" ht="13.5">
      <c r="A142" s="77"/>
      <c r="B142" s="80">
        <v>1</v>
      </c>
      <c r="C142" s="80">
        <v>2</v>
      </c>
      <c r="D142" s="537">
        <v>3</v>
      </c>
      <c r="E142" s="539"/>
      <c r="F142" s="537">
        <v>4</v>
      </c>
      <c r="G142" s="539"/>
      <c r="H142" s="537">
        <v>5</v>
      </c>
      <c r="I142" s="539"/>
      <c r="J142" s="80" t="s">
        <v>318</v>
      </c>
    </row>
    <row r="143" spans="1:10" s="61" customFormat="1" ht="15.75" outlineLevel="1">
      <c r="A143" s="66"/>
      <c r="B143" s="67"/>
      <c r="C143" s="75" t="s">
        <v>629</v>
      </c>
      <c r="D143" s="552" t="s">
        <v>321</v>
      </c>
      <c r="E143" s="553"/>
      <c r="F143" s="554">
        <v>2</v>
      </c>
      <c r="G143" s="555"/>
      <c r="H143" s="550">
        <v>5000</v>
      </c>
      <c r="I143" s="551"/>
      <c r="J143" s="82">
        <f>F143*H143</f>
        <v>10000</v>
      </c>
    </row>
    <row r="144" spans="1:10" s="61" customFormat="1" ht="15.75" outlineLevel="1">
      <c r="A144" s="66"/>
      <c r="B144" s="67"/>
      <c r="C144" s="66" t="s">
        <v>645</v>
      </c>
      <c r="D144" s="552" t="s">
        <v>321</v>
      </c>
      <c r="E144" s="553"/>
      <c r="F144" s="554">
        <v>2</v>
      </c>
      <c r="G144" s="555"/>
      <c r="H144" s="550">
        <v>5000</v>
      </c>
      <c r="I144" s="551"/>
      <c r="J144" s="82">
        <f aca="true" t="shared" si="7" ref="J144:J150">F144*H144</f>
        <v>10000</v>
      </c>
    </row>
    <row r="145" spans="1:10" s="61" customFormat="1" ht="15.75" outlineLevel="1">
      <c r="A145" s="66"/>
      <c r="B145" s="67"/>
      <c r="C145" s="66"/>
      <c r="D145" s="552"/>
      <c r="E145" s="553"/>
      <c r="F145" s="554"/>
      <c r="G145" s="555"/>
      <c r="H145" s="550"/>
      <c r="I145" s="551"/>
      <c r="J145" s="82">
        <f t="shared" si="7"/>
        <v>0</v>
      </c>
    </row>
    <row r="146" spans="1:10" s="61" customFormat="1" ht="1.5" customHeight="1" outlineLevel="1">
      <c r="A146" s="66"/>
      <c r="B146" s="67"/>
      <c r="C146" s="66"/>
      <c r="D146" s="552"/>
      <c r="E146" s="553"/>
      <c r="F146" s="554"/>
      <c r="G146" s="555"/>
      <c r="H146" s="550"/>
      <c r="I146" s="551"/>
      <c r="J146" s="82">
        <f t="shared" si="7"/>
        <v>0</v>
      </c>
    </row>
    <row r="147" spans="1:10" s="61" customFormat="1" ht="15.75" hidden="1" outlineLevel="1">
      <c r="A147" s="66"/>
      <c r="B147" s="67"/>
      <c r="C147" s="66"/>
      <c r="D147" s="552"/>
      <c r="E147" s="553"/>
      <c r="F147" s="554"/>
      <c r="G147" s="555"/>
      <c r="H147" s="550"/>
      <c r="I147" s="551"/>
      <c r="J147" s="82">
        <f t="shared" si="7"/>
        <v>0</v>
      </c>
    </row>
    <row r="148" spans="1:10" s="61" customFormat="1" ht="15.75" hidden="1" outlineLevel="1">
      <c r="A148" s="66"/>
      <c r="B148" s="67"/>
      <c r="C148" s="66"/>
      <c r="D148" s="552"/>
      <c r="E148" s="553"/>
      <c r="F148" s="554"/>
      <c r="G148" s="555"/>
      <c r="H148" s="550"/>
      <c r="I148" s="551"/>
      <c r="J148" s="82">
        <f t="shared" si="7"/>
        <v>0</v>
      </c>
    </row>
    <row r="149" spans="1:10" s="61" customFormat="1" ht="15.75" hidden="1" outlineLevel="1">
      <c r="A149" s="66"/>
      <c r="B149" s="67"/>
      <c r="C149" s="66"/>
      <c r="D149" s="552"/>
      <c r="E149" s="553"/>
      <c r="F149" s="554"/>
      <c r="G149" s="555"/>
      <c r="H149" s="550"/>
      <c r="I149" s="551"/>
      <c r="J149" s="82">
        <f t="shared" si="7"/>
        <v>0</v>
      </c>
    </row>
    <row r="150" spans="1:10" s="61" customFormat="1" ht="15.75" hidden="1" outlineLevel="1">
      <c r="A150" s="66"/>
      <c r="B150" s="67"/>
      <c r="C150" s="66"/>
      <c r="D150" s="552"/>
      <c r="E150" s="553"/>
      <c r="F150" s="554"/>
      <c r="G150" s="555"/>
      <c r="H150" s="550"/>
      <c r="I150" s="551"/>
      <c r="J150" s="82">
        <f t="shared" si="7"/>
        <v>0</v>
      </c>
    </row>
    <row r="151" spans="1:10" s="61" customFormat="1" ht="15.75" hidden="1" outlineLevel="1">
      <c r="A151" s="66"/>
      <c r="B151" s="67"/>
      <c r="C151" s="66"/>
      <c r="D151" s="552"/>
      <c r="E151" s="553"/>
      <c r="F151" s="554"/>
      <c r="G151" s="555"/>
      <c r="H151" s="550"/>
      <c r="I151" s="551"/>
      <c r="J151" s="82"/>
    </row>
    <row r="152" spans="1:10" s="61" customFormat="1" ht="15.75" outlineLevel="1">
      <c r="A152" s="83" t="s">
        <v>285</v>
      </c>
      <c r="B152" s="84"/>
      <c r="C152" s="518" t="s">
        <v>285</v>
      </c>
      <c r="D152" s="518"/>
      <c r="E152" s="518"/>
      <c r="F152" s="518"/>
      <c r="G152" s="518"/>
      <c r="H152" s="518"/>
      <c r="I152" s="519"/>
      <c r="J152" s="76">
        <f>SUM(J143:J151)</f>
        <v>20000</v>
      </c>
    </row>
    <row r="153" spans="1:10" s="61" customFormat="1" ht="28.5" customHeight="1">
      <c r="A153" s="532" t="s">
        <v>506</v>
      </c>
      <c r="B153" s="533"/>
      <c r="C153" s="533"/>
      <c r="D153" s="533"/>
      <c r="E153" s="533"/>
      <c r="F153" s="533"/>
      <c r="G153" s="533"/>
      <c r="H153" s="533"/>
      <c r="I153" s="533"/>
      <c r="J153" s="556"/>
    </row>
    <row r="154" spans="1:10" ht="25.5">
      <c r="A154" s="77"/>
      <c r="B154" s="78" t="s">
        <v>269</v>
      </c>
      <c r="C154" s="63" t="s">
        <v>307</v>
      </c>
      <c r="D154" s="534" t="s">
        <v>308</v>
      </c>
      <c r="E154" s="536"/>
      <c r="F154" s="534" t="s">
        <v>309</v>
      </c>
      <c r="G154" s="536"/>
      <c r="H154" s="534" t="s">
        <v>319</v>
      </c>
      <c r="I154" s="536"/>
      <c r="J154" s="63" t="s">
        <v>312</v>
      </c>
    </row>
    <row r="155" spans="1:10" ht="13.5">
      <c r="A155" s="77"/>
      <c r="B155" s="80">
        <v>1</v>
      </c>
      <c r="C155" s="80">
        <v>2</v>
      </c>
      <c r="D155" s="537">
        <v>3</v>
      </c>
      <c r="E155" s="539"/>
      <c r="F155" s="537">
        <v>4</v>
      </c>
      <c r="G155" s="539"/>
      <c r="H155" s="537">
        <v>5</v>
      </c>
      <c r="I155" s="539"/>
      <c r="J155" s="80" t="s">
        <v>318</v>
      </c>
    </row>
    <row r="156" spans="1:10" s="61" customFormat="1" ht="15.75" outlineLevel="1">
      <c r="A156" s="66"/>
      <c r="B156" s="67"/>
      <c r="C156" s="75" t="s">
        <v>630</v>
      </c>
      <c r="D156" s="552" t="s">
        <v>321</v>
      </c>
      <c r="E156" s="553"/>
      <c r="F156" s="554">
        <v>10</v>
      </c>
      <c r="G156" s="555"/>
      <c r="H156" s="550">
        <v>500</v>
      </c>
      <c r="I156" s="551"/>
      <c r="J156" s="82">
        <f>F156*H156</f>
        <v>5000</v>
      </c>
    </row>
    <row r="157" spans="1:10" s="61" customFormat="1" ht="15.75" outlineLevel="1">
      <c r="A157" s="66"/>
      <c r="B157" s="67"/>
      <c r="C157" s="66" t="s">
        <v>631</v>
      </c>
      <c r="D157" s="552" t="s">
        <v>321</v>
      </c>
      <c r="E157" s="553"/>
      <c r="F157" s="554">
        <v>10</v>
      </c>
      <c r="G157" s="555"/>
      <c r="H157" s="550">
        <v>500</v>
      </c>
      <c r="I157" s="551"/>
      <c r="J157" s="82">
        <f>F157*H157</f>
        <v>5000</v>
      </c>
    </row>
    <row r="158" spans="1:10" s="61" customFormat="1" ht="15.75" outlineLevel="1">
      <c r="A158" s="66"/>
      <c r="B158" s="67"/>
      <c r="C158" s="66" t="s">
        <v>632</v>
      </c>
      <c r="D158" s="552" t="s">
        <v>321</v>
      </c>
      <c r="E158" s="553"/>
      <c r="F158" s="554">
        <v>9</v>
      </c>
      <c r="G158" s="555"/>
      <c r="H158" s="550">
        <v>500</v>
      </c>
      <c r="I158" s="551"/>
      <c r="J158" s="82">
        <f>F158*H158</f>
        <v>4500</v>
      </c>
    </row>
    <row r="159" spans="1:10" s="61" customFormat="1" ht="15.75" outlineLevel="1">
      <c r="A159" s="66"/>
      <c r="B159" s="67"/>
      <c r="C159" s="66" t="s">
        <v>633</v>
      </c>
      <c r="D159" s="552" t="s">
        <v>321</v>
      </c>
      <c r="E159" s="553"/>
      <c r="F159" s="554">
        <v>9</v>
      </c>
      <c r="G159" s="555"/>
      <c r="H159" s="550">
        <v>200</v>
      </c>
      <c r="I159" s="551"/>
      <c r="J159" s="82">
        <f>F159*H159</f>
        <v>1800</v>
      </c>
    </row>
    <row r="160" spans="1:10" s="61" customFormat="1" ht="15.75" outlineLevel="1">
      <c r="A160" s="66"/>
      <c r="B160" s="67"/>
      <c r="C160" s="66" t="s">
        <v>634</v>
      </c>
      <c r="D160" s="552" t="s">
        <v>321</v>
      </c>
      <c r="E160" s="553"/>
      <c r="F160" s="554">
        <v>9</v>
      </c>
      <c r="G160" s="555"/>
      <c r="H160" s="550">
        <v>400</v>
      </c>
      <c r="I160" s="551"/>
      <c r="J160" s="82">
        <f>F160*H160+100</f>
        <v>3700</v>
      </c>
    </row>
    <row r="161" spans="1:10" s="61" customFormat="1" ht="12.75" customHeight="1" outlineLevel="1">
      <c r="A161" s="66"/>
      <c r="B161" s="67"/>
      <c r="C161" s="66"/>
      <c r="D161" s="552"/>
      <c r="E161" s="553"/>
      <c r="F161" s="554"/>
      <c r="G161" s="555"/>
      <c r="H161" s="550"/>
      <c r="I161" s="551"/>
      <c r="J161" s="82"/>
    </row>
    <row r="162" spans="1:10" s="61" customFormat="1" ht="15.75" hidden="1" outlineLevel="1">
      <c r="A162" s="66"/>
      <c r="B162" s="67"/>
      <c r="C162" s="66"/>
      <c r="D162" s="552"/>
      <c r="E162" s="553"/>
      <c r="F162" s="554"/>
      <c r="G162" s="555"/>
      <c r="H162" s="550"/>
      <c r="I162" s="551"/>
      <c r="J162" s="82"/>
    </row>
    <row r="163" spans="1:10" s="61" customFormat="1" ht="15.75" hidden="1" outlineLevel="1">
      <c r="A163" s="66"/>
      <c r="B163" s="67"/>
      <c r="C163" s="66"/>
      <c r="D163" s="552"/>
      <c r="E163" s="553"/>
      <c r="F163" s="554"/>
      <c r="G163" s="555"/>
      <c r="H163" s="550"/>
      <c r="I163" s="551"/>
      <c r="J163" s="82"/>
    </row>
    <row r="164" spans="1:10" s="61" customFormat="1" ht="15.75" hidden="1" outlineLevel="1">
      <c r="A164" s="66"/>
      <c r="B164" s="67"/>
      <c r="C164" s="66"/>
      <c r="D164" s="552"/>
      <c r="E164" s="553"/>
      <c r="F164" s="554"/>
      <c r="G164" s="555"/>
      <c r="H164" s="550"/>
      <c r="I164" s="551"/>
      <c r="J164" s="82"/>
    </row>
    <row r="165" spans="1:10" s="61" customFormat="1" ht="15.75" outlineLevel="1">
      <c r="A165" s="83" t="s">
        <v>285</v>
      </c>
      <c r="B165" s="84"/>
      <c r="C165" s="518" t="s">
        <v>285</v>
      </c>
      <c r="D165" s="518"/>
      <c r="E165" s="518"/>
      <c r="F165" s="518"/>
      <c r="G165" s="518"/>
      <c r="H165" s="518"/>
      <c r="I165" s="519"/>
      <c r="J165" s="76">
        <f>SUM(J156:J164)</f>
        <v>20000</v>
      </c>
    </row>
    <row r="166" spans="3:10" s="61" customFormat="1" ht="21" customHeight="1">
      <c r="C166" s="512" t="s">
        <v>325</v>
      </c>
      <c r="D166" s="512"/>
      <c r="E166" s="512"/>
      <c r="F166" s="512"/>
      <c r="G166" s="512"/>
      <c r="H166" s="512"/>
      <c r="I166" s="513"/>
      <c r="J166" s="103">
        <f>J30+J36+J49+J59+J62+J69+J87+J97+J104+J114+J126+J139+J152+J165</f>
        <v>202000</v>
      </c>
    </row>
    <row r="169" spans="2:10" ht="12.75">
      <c r="B169" s="79" t="s">
        <v>138</v>
      </c>
      <c r="D169" s="124"/>
      <c r="E169" s="124"/>
      <c r="F169" s="125"/>
      <c r="I169" s="611" t="s">
        <v>580</v>
      </c>
      <c r="J169" s="611"/>
    </row>
    <row r="170" spans="9:10" ht="12.75">
      <c r="I170" s="514" t="s">
        <v>326</v>
      </c>
      <c r="J170" s="514"/>
    </row>
    <row r="172" spans="2:10" ht="12.75">
      <c r="B172" s="79" t="s">
        <v>327</v>
      </c>
      <c r="D172" s="124"/>
      <c r="E172" s="124"/>
      <c r="F172" s="125"/>
      <c r="I172" s="611" t="s">
        <v>591</v>
      </c>
      <c r="J172" s="611"/>
    </row>
    <row r="173" spans="9:10" ht="12.75">
      <c r="I173" s="514" t="s">
        <v>326</v>
      </c>
      <c r="J173" s="514"/>
    </row>
    <row r="175" spans="2:10" ht="12.75">
      <c r="B175" s="79" t="s">
        <v>328</v>
      </c>
      <c r="C175" s="124" t="s">
        <v>635</v>
      </c>
      <c r="D175" s="124"/>
      <c r="F175" s="125"/>
      <c r="G175" s="124" t="s">
        <v>636</v>
      </c>
      <c r="I175" s="611" t="s">
        <v>591</v>
      </c>
      <c r="J175" s="611"/>
    </row>
    <row r="176" spans="3:10" ht="12.75">
      <c r="C176" s="514" t="s">
        <v>140</v>
      </c>
      <c r="D176" s="514"/>
      <c r="F176" s="516" t="s">
        <v>143</v>
      </c>
      <c r="G176" s="516"/>
      <c r="I176" s="514" t="s">
        <v>326</v>
      </c>
      <c r="J176" s="514"/>
    </row>
    <row r="178" spans="2:3" ht="12.75">
      <c r="B178" s="79" t="s">
        <v>329</v>
      </c>
      <c r="C178" s="202">
        <f>'Расчеты (обосн) обл.бюд (ФА)'!C42</f>
        <v>44144</v>
      </c>
    </row>
  </sheetData>
  <sheetProtection/>
  <mergeCells count="326">
    <mergeCell ref="I169:J169"/>
    <mergeCell ref="I172:J172"/>
    <mergeCell ref="I175:J175"/>
    <mergeCell ref="B5:J5"/>
    <mergeCell ref="E7:J7"/>
    <mergeCell ref="D8:J8"/>
    <mergeCell ref="A19:J19"/>
    <mergeCell ref="B20:B22"/>
    <mergeCell ref="C20:C22"/>
    <mergeCell ref="D20:D22"/>
    <mergeCell ref="E20:H20"/>
    <mergeCell ref="I20:I22"/>
    <mergeCell ref="J20:J22"/>
    <mergeCell ref="E21:E22"/>
    <mergeCell ref="F21:H21"/>
    <mergeCell ref="A30:I30"/>
    <mergeCell ref="A31:J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C36:I36"/>
    <mergeCell ref="A37:J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C44:F44"/>
    <mergeCell ref="H44:I44"/>
    <mergeCell ref="C45:F45"/>
    <mergeCell ref="H45:I45"/>
    <mergeCell ref="C46:F46"/>
    <mergeCell ref="H46:I46"/>
    <mergeCell ref="C47:F47"/>
    <mergeCell ref="H47:I47"/>
    <mergeCell ref="C48:F48"/>
    <mergeCell ref="H48:I48"/>
    <mergeCell ref="A49:I49"/>
    <mergeCell ref="A50:J50"/>
    <mergeCell ref="D51:E51"/>
    <mergeCell ref="H51:I51"/>
    <mergeCell ref="D52:E52"/>
    <mergeCell ref="H52:I52"/>
    <mergeCell ref="H53:I53"/>
    <mergeCell ref="D54:E54"/>
    <mergeCell ref="H54:I54"/>
    <mergeCell ref="H55:I55"/>
    <mergeCell ref="H56:I56"/>
    <mergeCell ref="H57:I57"/>
    <mergeCell ref="D58:E58"/>
    <mergeCell ref="H58:I58"/>
    <mergeCell ref="A59:I59"/>
    <mergeCell ref="A60:J60"/>
    <mergeCell ref="D61:E61"/>
    <mergeCell ref="H61:I61"/>
    <mergeCell ref="A62:I62"/>
    <mergeCell ref="A63:J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A69:I69"/>
    <mergeCell ref="A70:J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A87:I87"/>
    <mergeCell ref="A88:J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A97:I97"/>
    <mergeCell ref="A98:J98"/>
    <mergeCell ref="C99:F99"/>
    <mergeCell ref="H99:I99"/>
    <mergeCell ref="C100:F100"/>
    <mergeCell ref="H100:I100"/>
    <mergeCell ref="A104:I104"/>
    <mergeCell ref="C101:F101"/>
    <mergeCell ref="H101:I101"/>
    <mergeCell ref="C102:F102"/>
    <mergeCell ref="H102:I102"/>
    <mergeCell ref="C103:F103"/>
    <mergeCell ref="H103:I103"/>
    <mergeCell ref="A105:J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I170:J170"/>
    <mergeCell ref="I173:J173"/>
    <mergeCell ref="C176:D176"/>
    <mergeCell ref="F176:G176"/>
    <mergeCell ref="I176:J176"/>
    <mergeCell ref="C114:I114"/>
    <mergeCell ref="H120:I120"/>
    <mergeCell ref="C126:I126"/>
    <mergeCell ref="A127:J127"/>
    <mergeCell ref="D130:E130"/>
    <mergeCell ref="H122:I122"/>
    <mergeCell ref="H14:J14"/>
    <mergeCell ref="E15:G15"/>
    <mergeCell ref="H15:J15"/>
    <mergeCell ref="B10:J10"/>
    <mergeCell ref="E12:G12"/>
    <mergeCell ref="H12:J12"/>
    <mergeCell ref="E13:G13"/>
    <mergeCell ref="H13:J13"/>
    <mergeCell ref="E14:G14"/>
    <mergeCell ref="H134:I134"/>
    <mergeCell ref="D135:E135"/>
    <mergeCell ref="F135:G135"/>
    <mergeCell ref="D120:E120"/>
    <mergeCell ref="F120:G120"/>
    <mergeCell ref="D121:E121"/>
    <mergeCell ref="F121:G121"/>
    <mergeCell ref="H121:I121"/>
    <mergeCell ref="D122:E122"/>
    <mergeCell ref="F122:G122"/>
    <mergeCell ref="D131:E131"/>
    <mergeCell ref="F131:G131"/>
    <mergeCell ref="D132:E132"/>
    <mergeCell ref="F132:G132"/>
    <mergeCell ref="D134:E134"/>
    <mergeCell ref="F134:G134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H149:I149"/>
    <mergeCell ref="D150:E150"/>
    <mergeCell ref="F150:G150"/>
    <mergeCell ref="H150:I150"/>
    <mergeCell ref="D151:E151"/>
    <mergeCell ref="F151:G151"/>
    <mergeCell ref="H151:I151"/>
    <mergeCell ref="C152:I152"/>
    <mergeCell ref="A153:J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D159:E159"/>
    <mergeCell ref="F159:G159"/>
    <mergeCell ref="H159:I159"/>
    <mergeCell ref="H163:I163"/>
    <mergeCell ref="D160:E160"/>
    <mergeCell ref="F160:G160"/>
    <mergeCell ref="H160:I160"/>
    <mergeCell ref="D161:E161"/>
    <mergeCell ref="F161:G161"/>
    <mergeCell ref="H161:I161"/>
    <mergeCell ref="D164:E164"/>
    <mergeCell ref="F164:G164"/>
    <mergeCell ref="H164:I164"/>
    <mergeCell ref="C165:I165"/>
    <mergeCell ref="C166:I166"/>
    <mergeCell ref="D162:E162"/>
    <mergeCell ref="F162:G162"/>
    <mergeCell ref="H162:I162"/>
    <mergeCell ref="D163:E163"/>
    <mergeCell ref="F163:G163"/>
    <mergeCell ref="A115:J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3:E123"/>
    <mergeCell ref="F123:G123"/>
    <mergeCell ref="H123:I123"/>
    <mergeCell ref="D124:E124"/>
    <mergeCell ref="F124:G124"/>
    <mergeCell ref="H124:I124"/>
    <mergeCell ref="H130:I130"/>
    <mergeCell ref="D125:E125"/>
    <mergeCell ref="F125:G125"/>
    <mergeCell ref="H125:I125"/>
    <mergeCell ref="D128:E128"/>
    <mergeCell ref="F128:G128"/>
    <mergeCell ref="H128:I128"/>
    <mergeCell ref="F141:G141"/>
    <mergeCell ref="D129:E129"/>
    <mergeCell ref="F129:G129"/>
    <mergeCell ref="H129:I129"/>
    <mergeCell ref="H132:I132"/>
    <mergeCell ref="D133:E133"/>
    <mergeCell ref="F133:G133"/>
    <mergeCell ref="H133:I133"/>
    <mergeCell ref="H131:I131"/>
    <mergeCell ref="F130:G130"/>
    <mergeCell ref="D141:E141"/>
    <mergeCell ref="D143:E143"/>
    <mergeCell ref="F143:G143"/>
    <mergeCell ref="H143:I143"/>
    <mergeCell ref="D138:E138"/>
    <mergeCell ref="F138:G138"/>
    <mergeCell ref="H138:I138"/>
    <mergeCell ref="H142:I142"/>
    <mergeCell ref="D142:E142"/>
    <mergeCell ref="F142:G142"/>
    <mergeCell ref="A140:J140"/>
    <mergeCell ref="H141:I141"/>
    <mergeCell ref="H135:I135"/>
    <mergeCell ref="D136:E136"/>
    <mergeCell ref="F136:G136"/>
    <mergeCell ref="H136:I136"/>
    <mergeCell ref="C139:I139"/>
    <mergeCell ref="D137:E137"/>
    <mergeCell ref="F137:G137"/>
    <mergeCell ref="H137:I1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B25">
      <selection activeCell="D46" sqref="D46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216</v>
      </c>
    </row>
    <row r="2" ht="12.75">
      <c r="J2" s="126" t="s">
        <v>217</v>
      </c>
    </row>
    <row r="3" ht="12.75">
      <c r="J3" s="126"/>
    </row>
    <row r="4" ht="12.75">
      <c r="J4" s="126" t="s">
        <v>330</v>
      </c>
    </row>
    <row r="5" spans="2:10" s="60" customFormat="1" ht="18.75">
      <c r="B5" s="542" t="s">
        <v>264</v>
      </c>
      <c r="C5" s="542"/>
      <c r="D5" s="542"/>
      <c r="E5" s="542"/>
      <c r="F5" s="542"/>
      <c r="G5" s="542"/>
      <c r="H5" s="542"/>
      <c r="I5" s="542"/>
      <c r="J5" s="54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265</v>
      </c>
      <c r="E7" s="544" t="s">
        <v>440</v>
      </c>
      <c r="F7" s="544"/>
      <c r="G7" s="544"/>
      <c r="H7" s="544"/>
      <c r="I7" s="544"/>
      <c r="J7" s="544"/>
    </row>
    <row r="8" spans="2:10" s="60" customFormat="1" ht="19.5">
      <c r="B8" s="60" t="s">
        <v>266</v>
      </c>
      <c r="D8" s="544" t="s">
        <v>579</v>
      </c>
      <c r="E8" s="544"/>
      <c r="F8" s="544"/>
      <c r="G8" s="544"/>
      <c r="H8" s="544"/>
      <c r="I8" s="544"/>
      <c r="J8" s="544"/>
    </row>
    <row r="9" s="61" customFormat="1" ht="15.75">
      <c r="F9" s="62"/>
    </row>
    <row r="10" spans="2:10" s="61" customFormat="1" ht="15.75">
      <c r="B10" s="620" t="s">
        <v>468</v>
      </c>
      <c r="C10" s="620"/>
      <c r="D10" s="620"/>
      <c r="E10" s="620"/>
      <c r="F10" s="620"/>
      <c r="G10" s="620"/>
      <c r="H10" s="620"/>
      <c r="I10" s="620"/>
      <c r="J10" s="620"/>
    </row>
    <row r="11" s="61" customFormat="1" ht="15.75">
      <c r="F11" s="62"/>
    </row>
    <row r="12" spans="2:10" s="61" customFormat="1" ht="45" customHeight="1">
      <c r="B12" s="139" t="s">
        <v>269</v>
      </c>
      <c r="C12" s="139" t="s">
        <v>0</v>
      </c>
      <c r="D12" s="139" t="s">
        <v>469</v>
      </c>
      <c r="E12" s="613" t="s">
        <v>509</v>
      </c>
      <c r="F12" s="615"/>
      <c r="G12" s="139" t="s">
        <v>422</v>
      </c>
      <c r="H12" s="545" t="s">
        <v>451</v>
      </c>
      <c r="I12" s="545"/>
      <c r="J12" s="545"/>
    </row>
    <row r="13" spans="2:10" s="61" customFormat="1" ht="15.75">
      <c r="B13" s="139"/>
      <c r="C13" s="90" t="s">
        <v>441</v>
      </c>
      <c r="D13" s="188">
        <v>61</v>
      </c>
      <c r="E13" s="624" t="s">
        <v>292</v>
      </c>
      <c r="F13" s="624"/>
      <c r="G13" s="189">
        <v>160</v>
      </c>
      <c r="H13" s="621">
        <f>H14+H15</f>
        <v>291107.19999999995</v>
      </c>
      <c r="I13" s="622"/>
      <c r="J13" s="623"/>
    </row>
    <row r="14" spans="2:10" s="61" customFormat="1" ht="15.75">
      <c r="B14" s="132"/>
      <c r="C14" s="66" t="s">
        <v>470</v>
      </c>
      <c r="D14" s="190">
        <v>7</v>
      </c>
      <c r="E14" s="624">
        <v>50.96</v>
      </c>
      <c r="F14" s="624"/>
      <c r="G14" s="191">
        <v>160</v>
      </c>
      <c r="H14" s="625">
        <f>D14*E14*50%*G14</f>
        <v>28537.600000000002</v>
      </c>
      <c r="I14" s="626"/>
      <c r="J14" s="627"/>
    </row>
    <row r="15" spans="2:10" s="61" customFormat="1" ht="15.75">
      <c r="B15" s="132"/>
      <c r="C15" s="66" t="s">
        <v>425</v>
      </c>
      <c r="D15" s="190">
        <v>54</v>
      </c>
      <c r="E15" s="624">
        <v>60.78</v>
      </c>
      <c r="F15" s="624"/>
      <c r="G15" s="191">
        <v>160</v>
      </c>
      <c r="H15" s="625">
        <f>D15*E15*50%*G15</f>
        <v>262569.6</v>
      </c>
      <c r="I15" s="626"/>
      <c r="J15" s="627"/>
    </row>
    <row r="16" spans="2:10" s="61" customFormat="1" ht="15.75">
      <c r="B16" s="139"/>
      <c r="C16" s="90" t="s">
        <v>442</v>
      </c>
      <c r="D16" s="188">
        <v>194</v>
      </c>
      <c r="E16" s="624" t="s">
        <v>292</v>
      </c>
      <c r="F16" s="624"/>
      <c r="G16" s="189">
        <v>160</v>
      </c>
      <c r="H16" s="621">
        <f>H17+H18</f>
        <v>3710342.4</v>
      </c>
      <c r="I16" s="622"/>
      <c r="J16" s="623"/>
    </row>
    <row r="17" spans="2:10" s="61" customFormat="1" ht="15.75">
      <c r="B17" s="132"/>
      <c r="C17" s="66" t="s">
        <v>470</v>
      </c>
      <c r="D17" s="190">
        <v>20</v>
      </c>
      <c r="E17" s="624">
        <v>101.91</v>
      </c>
      <c r="F17" s="624"/>
      <c r="G17" s="191">
        <v>160</v>
      </c>
      <c r="H17" s="625">
        <f>D17*E17*G17</f>
        <v>326112</v>
      </c>
      <c r="I17" s="626"/>
      <c r="J17" s="627"/>
    </row>
    <row r="18" spans="2:10" s="61" customFormat="1" ht="15.75">
      <c r="B18" s="132"/>
      <c r="C18" s="66" t="s">
        <v>425</v>
      </c>
      <c r="D18" s="190">
        <v>174</v>
      </c>
      <c r="E18" s="624">
        <v>121.56</v>
      </c>
      <c r="F18" s="624"/>
      <c r="G18" s="191">
        <v>160</v>
      </c>
      <c r="H18" s="625">
        <f>D18*E18*G18</f>
        <v>3384230.4</v>
      </c>
      <c r="I18" s="626"/>
      <c r="J18" s="627"/>
    </row>
    <row r="19" spans="2:10" s="95" customFormat="1" ht="24" customHeight="1">
      <c r="B19" s="133"/>
      <c r="C19" s="133" t="s">
        <v>172</v>
      </c>
      <c r="D19" s="134"/>
      <c r="E19" s="616"/>
      <c r="F19" s="618"/>
      <c r="G19" s="135"/>
      <c r="H19" s="628">
        <v>4001449.5999999996</v>
      </c>
      <c r="I19" s="629"/>
      <c r="J19" s="630"/>
    </row>
    <row r="20" s="61" customFormat="1" ht="15.75">
      <c r="F20" s="62"/>
    </row>
    <row r="21" spans="2:6" s="140" customFormat="1" ht="15.75">
      <c r="B21" s="140" t="s">
        <v>452</v>
      </c>
      <c r="F21" s="141"/>
    </row>
    <row r="22" s="140" customFormat="1" ht="15.75">
      <c r="F22" s="141"/>
    </row>
    <row r="23" spans="1:10" s="61" customFormat="1" ht="25.5" customHeight="1">
      <c r="A23" s="532">
        <v>4001449.5999999996</v>
      </c>
      <c r="B23" s="533"/>
      <c r="C23" s="533"/>
      <c r="D23" s="533"/>
      <c r="E23" s="533"/>
      <c r="F23" s="533"/>
      <c r="G23" s="533"/>
      <c r="H23" s="533"/>
      <c r="I23" s="533"/>
      <c r="J23" s="556"/>
    </row>
    <row r="24" spans="1:10" ht="25.5">
      <c r="A24" s="77"/>
      <c r="B24" s="78" t="s">
        <v>269</v>
      </c>
      <c r="C24" s="63" t="s">
        <v>307</v>
      </c>
      <c r="D24" s="534" t="s">
        <v>421</v>
      </c>
      <c r="E24" s="536"/>
      <c r="F24" s="534" t="s">
        <v>508</v>
      </c>
      <c r="G24" s="536"/>
      <c r="H24" s="534" t="s">
        <v>422</v>
      </c>
      <c r="I24" s="536"/>
      <c r="J24" s="63" t="s">
        <v>312</v>
      </c>
    </row>
    <row r="25" spans="1:10" ht="13.5">
      <c r="A25" s="77"/>
      <c r="B25" s="80">
        <v>1</v>
      </c>
      <c r="C25" s="80">
        <v>2</v>
      </c>
      <c r="D25" s="537">
        <v>3</v>
      </c>
      <c r="E25" s="539"/>
      <c r="F25" s="537">
        <v>4</v>
      </c>
      <c r="G25" s="539"/>
      <c r="H25" s="537">
        <v>5</v>
      </c>
      <c r="I25" s="539"/>
      <c r="J25" s="80" t="s">
        <v>334</v>
      </c>
    </row>
    <row r="26" spans="1:10" s="95" customFormat="1" ht="47.25" outlineLevel="1">
      <c r="A26" s="90"/>
      <c r="B26" s="91">
        <v>1</v>
      </c>
      <c r="C26" s="90" t="s">
        <v>510</v>
      </c>
      <c r="D26" s="580">
        <f>D27+D28</f>
        <v>61</v>
      </c>
      <c r="E26" s="581"/>
      <c r="F26" s="582" t="s">
        <v>292</v>
      </c>
      <c r="G26" s="583"/>
      <c r="H26" s="584">
        <v>160</v>
      </c>
      <c r="I26" s="585"/>
      <c r="J26" s="117">
        <f>J27+J28</f>
        <v>291107.19999999995</v>
      </c>
    </row>
    <row r="27" spans="1:10" s="61" customFormat="1" ht="31.5" outlineLevel="1">
      <c r="A27" s="66"/>
      <c r="B27" s="67"/>
      <c r="C27" s="66" t="s">
        <v>424</v>
      </c>
      <c r="D27" s="557">
        <v>7</v>
      </c>
      <c r="E27" s="558"/>
      <c r="F27" s="554">
        <v>50.96</v>
      </c>
      <c r="G27" s="555"/>
      <c r="H27" s="550">
        <v>160</v>
      </c>
      <c r="I27" s="551"/>
      <c r="J27" s="82">
        <f>D27*F27*50%*H27</f>
        <v>28537.600000000002</v>
      </c>
    </row>
    <row r="28" spans="1:10" s="61" customFormat="1" ht="15.75" outlineLevel="1">
      <c r="A28" s="66"/>
      <c r="B28" s="67"/>
      <c r="C28" s="66" t="s">
        <v>425</v>
      </c>
      <c r="D28" s="557">
        <v>54</v>
      </c>
      <c r="E28" s="558"/>
      <c r="F28" s="554">
        <v>60.78</v>
      </c>
      <c r="G28" s="555"/>
      <c r="H28" s="550">
        <v>160</v>
      </c>
      <c r="I28" s="551"/>
      <c r="J28" s="82">
        <f>D28*F28*50%*H28</f>
        <v>262569.6</v>
      </c>
    </row>
    <row r="29" spans="1:10" s="95" customFormat="1" ht="47.25" outlineLevel="1">
      <c r="A29" s="90"/>
      <c r="B29" s="91">
        <v>2</v>
      </c>
      <c r="C29" s="90" t="s">
        <v>511</v>
      </c>
      <c r="D29" s="580">
        <f>D30+D31</f>
        <v>194</v>
      </c>
      <c r="E29" s="581"/>
      <c r="F29" s="582" t="s">
        <v>292</v>
      </c>
      <c r="G29" s="583"/>
      <c r="H29" s="584">
        <v>160</v>
      </c>
      <c r="I29" s="585"/>
      <c r="J29" s="117">
        <f>J30+J31</f>
        <v>3710342.4</v>
      </c>
    </row>
    <row r="30" spans="1:10" s="61" customFormat="1" ht="31.5" outlineLevel="1">
      <c r="A30" s="66"/>
      <c r="B30" s="67"/>
      <c r="C30" s="66" t="s">
        <v>424</v>
      </c>
      <c r="D30" s="557">
        <v>20</v>
      </c>
      <c r="E30" s="558"/>
      <c r="F30" s="554">
        <v>101.91</v>
      </c>
      <c r="G30" s="555"/>
      <c r="H30" s="550">
        <v>160</v>
      </c>
      <c r="I30" s="551"/>
      <c r="J30" s="82">
        <f>D30*F30*H30</f>
        <v>326112</v>
      </c>
    </row>
    <row r="31" spans="1:10" s="61" customFormat="1" ht="15.75" outlineLevel="1">
      <c r="A31" s="66"/>
      <c r="B31" s="67"/>
      <c r="C31" s="66" t="s">
        <v>425</v>
      </c>
      <c r="D31" s="557">
        <v>174</v>
      </c>
      <c r="E31" s="558"/>
      <c r="F31" s="554">
        <v>121.56</v>
      </c>
      <c r="G31" s="555"/>
      <c r="H31" s="550">
        <v>160</v>
      </c>
      <c r="I31" s="551"/>
      <c r="J31" s="82">
        <f>D31*F31*H31</f>
        <v>3384230.4</v>
      </c>
    </row>
    <row r="32" spans="1:10" s="61" customFormat="1" ht="15.75" outlineLevel="1">
      <c r="A32" s="83" t="s">
        <v>285</v>
      </c>
      <c r="B32" s="84"/>
      <c r="C32" s="518" t="s">
        <v>285</v>
      </c>
      <c r="D32" s="518"/>
      <c r="E32" s="518"/>
      <c r="F32" s="518"/>
      <c r="G32" s="518"/>
      <c r="H32" s="518"/>
      <c r="I32" s="519"/>
      <c r="J32" s="76">
        <f>J26+J29</f>
        <v>4001449.5999999996</v>
      </c>
    </row>
    <row r="35" spans="2:10" ht="12.75">
      <c r="B35" s="79" t="s">
        <v>138</v>
      </c>
      <c r="D35" s="124"/>
      <c r="E35" s="124"/>
      <c r="F35" s="125"/>
      <c r="I35" s="611" t="s">
        <v>580</v>
      </c>
      <c r="J35" s="611"/>
    </row>
    <row r="36" spans="9:10" ht="12.75">
      <c r="I36" s="514" t="s">
        <v>326</v>
      </c>
      <c r="J36" s="514"/>
    </row>
    <row r="38" spans="2:10" ht="12.75">
      <c r="B38" s="79" t="s">
        <v>327</v>
      </c>
      <c r="D38" s="124"/>
      <c r="E38" s="124"/>
      <c r="F38" s="125"/>
      <c r="I38" s="611" t="s">
        <v>591</v>
      </c>
      <c r="J38" s="611"/>
    </row>
    <row r="39" spans="9:10" ht="12.75">
      <c r="I39" s="514" t="s">
        <v>326</v>
      </c>
      <c r="J39" s="514"/>
    </row>
    <row r="41" spans="2:10" ht="12.75">
      <c r="B41" s="79" t="s">
        <v>328</v>
      </c>
      <c r="C41" s="124" t="s">
        <v>635</v>
      </c>
      <c r="D41" s="124"/>
      <c r="F41" s="125" t="s">
        <v>636</v>
      </c>
      <c r="G41" s="124"/>
      <c r="I41" s="611" t="s">
        <v>591</v>
      </c>
      <c r="J41" s="611"/>
    </row>
    <row r="42" spans="3:10" ht="12.75">
      <c r="C42" s="515" t="s">
        <v>140</v>
      </c>
      <c r="D42" s="515"/>
      <c r="F42" s="516" t="s">
        <v>143</v>
      </c>
      <c r="G42" s="516"/>
      <c r="I42" s="514" t="s">
        <v>326</v>
      </c>
      <c r="J42" s="514"/>
    </row>
    <row r="44" spans="2:3" ht="12.75">
      <c r="B44" s="79" t="s">
        <v>329</v>
      </c>
      <c r="C44" s="202">
        <v>44105</v>
      </c>
    </row>
  </sheetData>
  <sheetProtection/>
  <mergeCells count="54">
    <mergeCell ref="I41:J41"/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  <mergeCell ref="D25:E25"/>
    <mergeCell ref="F25:G25"/>
    <mergeCell ref="H25:I25"/>
    <mergeCell ref="E15:F15"/>
    <mergeCell ref="E19:F19"/>
    <mergeCell ref="E17:F17"/>
    <mergeCell ref="H17:J17"/>
    <mergeCell ref="D26:E26"/>
    <mergeCell ref="F26:G26"/>
    <mergeCell ref="H26:I26"/>
    <mergeCell ref="H30:I30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I35:J35"/>
    <mergeCell ref="B10:J10"/>
    <mergeCell ref="H12:J12"/>
    <mergeCell ref="H13:J13"/>
    <mergeCell ref="E13:F13"/>
    <mergeCell ref="E18:F18"/>
    <mergeCell ref="H18:J18"/>
    <mergeCell ref="H16:J16"/>
    <mergeCell ref="E16:F16"/>
    <mergeCell ref="H14:J14"/>
    <mergeCell ref="H15:J15"/>
    <mergeCell ref="C42:D42"/>
    <mergeCell ref="F42:G42"/>
    <mergeCell ref="I42:J42"/>
    <mergeCell ref="D31:E31"/>
    <mergeCell ref="F31:G31"/>
    <mergeCell ref="H31:I31"/>
    <mergeCell ref="C32:I32"/>
    <mergeCell ref="I36:J36"/>
    <mergeCell ref="I39:J39"/>
    <mergeCell ref="I38:J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2020-11-09T02:35:05Z</cp:lastPrinted>
  <dcterms:created xsi:type="dcterms:W3CDTF">2011-01-11T10:25:48Z</dcterms:created>
  <dcterms:modified xsi:type="dcterms:W3CDTF">2020-11-09T02:35:14Z</dcterms:modified>
  <cp:category/>
  <cp:version/>
  <cp:contentType/>
  <cp:contentStatus/>
</cp:coreProperties>
</file>